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2\06\03\"/>
    </mc:Choice>
  </mc:AlternateContent>
  <xr:revisionPtr revIDLastSave="0" documentId="13_ncr:1_{E1BA31F3-D91B-40C3-953B-0C39DC7D12A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План доходов " sheetId="3" r:id="rId1"/>
  </sheets>
  <definedNames>
    <definedName name="_xlnm.Print_Titles" localSheetId="0">'План доходов '!$4:$6</definedName>
    <definedName name="_xlnm.Print_Area" localSheetId="0">'План доходов '!$A$1:$AI$49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4" i="3" l="1"/>
  <c r="U38" i="3" l="1"/>
  <c r="U35" i="3"/>
  <c r="U30" i="3"/>
  <c r="U27" i="3"/>
  <c r="U24" i="3"/>
  <c r="U22" i="3"/>
  <c r="U19" i="3" s="1"/>
  <c r="U7" i="3" s="1"/>
  <c r="U20" i="3"/>
  <c r="U17" i="3"/>
  <c r="U16" i="3"/>
  <c r="U15" i="3"/>
  <c r="AB46" i="3"/>
  <c r="AI45" i="3"/>
  <c r="AH45" i="3"/>
  <c r="AD45" i="3"/>
  <c r="AC45" i="3"/>
  <c r="AB45" i="3"/>
  <c r="AA45" i="3"/>
  <c r="Z45" i="3"/>
  <c r="Y45" i="3"/>
  <c r="X45" i="3"/>
  <c r="R45" i="3"/>
  <c r="AE45" i="3" s="1"/>
  <c r="P45" i="3"/>
  <c r="M45" i="3"/>
  <c r="AG45" i="3" s="1"/>
  <c r="K45" i="3"/>
  <c r="AI44" i="3"/>
  <c r="AH44" i="3"/>
  <c r="AD44" i="3"/>
  <c r="AC44" i="3"/>
  <c r="AB44" i="3"/>
  <c r="AA44" i="3"/>
  <c r="Z44" i="3"/>
  <c r="Y44" i="3"/>
  <c r="X44" i="3"/>
  <c r="R44" i="3"/>
  <c r="AF44" i="3" s="1"/>
  <c r="P44" i="3"/>
  <c r="M44" i="3"/>
  <c r="AG44" i="3" s="1"/>
  <c r="K44" i="3"/>
  <c r="AI43" i="3"/>
  <c r="AH43" i="3"/>
  <c r="AG43" i="3"/>
  <c r="AD43" i="3"/>
  <c r="AC43" i="3"/>
  <c r="AB43" i="3"/>
  <c r="AA43" i="3"/>
  <c r="Z43" i="3"/>
  <c r="Y43" i="3"/>
  <c r="X43" i="3"/>
  <c r="R43" i="3"/>
  <c r="AE43" i="3" s="1"/>
  <c r="P43" i="3"/>
  <c r="K43" i="3"/>
  <c r="AI42" i="3"/>
  <c r="AD42" i="3"/>
  <c r="AC42" i="3"/>
  <c r="AB42" i="3"/>
  <c r="AA42" i="3"/>
  <c r="Z42" i="3"/>
  <c r="Y42" i="3"/>
  <c r="X42" i="3"/>
  <c r="R42" i="3"/>
  <c r="AF42" i="3" s="1"/>
  <c r="P42" i="3"/>
  <c r="M42" i="3"/>
  <c r="AG42" i="3" s="1"/>
  <c r="K42" i="3"/>
  <c r="AI41" i="3"/>
  <c r="AD41" i="3"/>
  <c r="AC41" i="3"/>
  <c r="AB41" i="3"/>
  <c r="AA41" i="3"/>
  <c r="Z41" i="3"/>
  <c r="Y41" i="3"/>
  <c r="X41" i="3"/>
  <c r="R41" i="3"/>
  <c r="AF41" i="3" s="1"/>
  <c r="P41" i="3"/>
  <c r="M41" i="3"/>
  <c r="AG41" i="3" s="1"/>
  <c r="K41" i="3"/>
  <c r="AI40" i="3"/>
  <c r="AD40" i="3"/>
  <c r="AC40" i="3"/>
  <c r="AB40" i="3"/>
  <c r="AA40" i="3"/>
  <c r="Z40" i="3"/>
  <c r="Y40" i="3"/>
  <c r="X40" i="3"/>
  <c r="R40" i="3"/>
  <c r="AF40" i="3" s="1"/>
  <c r="P40" i="3"/>
  <c r="M40" i="3"/>
  <c r="AG40" i="3" s="1"/>
  <c r="K40" i="3"/>
  <c r="AD39" i="3"/>
  <c r="AC39" i="3"/>
  <c r="AB39" i="3"/>
  <c r="AA39" i="3"/>
  <c r="Z39" i="3"/>
  <c r="Y39" i="3"/>
  <c r="X39" i="3"/>
  <c r="R39" i="3"/>
  <c r="AE39" i="3" s="1"/>
  <c r="P39" i="3"/>
  <c r="M39" i="3"/>
  <c r="AH39" i="3" s="1"/>
  <c r="K39" i="3"/>
  <c r="K38" i="3" s="1"/>
  <c r="AB38" i="3"/>
  <c r="W38" i="3"/>
  <c r="Y38" i="3" s="1"/>
  <c r="V38" i="3"/>
  <c r="T38" i="3"/>
  <c r="S38" i="3"/>
  <c r="Q38" i="3"/>
  <c r="O38" i="3"/>
  <c r="N38" i="3"/>
  <c r="M38" i="3"/>
  <c r="L38" i="3"/>
  <c r="J38" i="3"/>
  <c r="AI37" i="3"/>
  <c r="AD37" i="3"/>
  <c r="AC37" i="3"/>
  <c r="AB37" i="3"/>
  <c r="AA37" i="3"/>
  <c r="Z37" i="3"/>
  <c r="Y37" i="3"/>
  <c r="X37" i="3"/>
  <c r="R37" i="3"/>
  <c r="AF37" i="3" s="1"/>
  <c r="P37" i="3"/>
  <c r="M37" i="3"/>
  <c r="AG37" i="3" s="1"/>
  <c r="K37" i="3"/>
  <c r="AD36" i="3"/>
  <c r="AB36" i="3"/>
  <c r="Z36" i="3"/>
  <c r="X36" i="3"/>
  <c r="R36" i="3"/>
  <c r="P36" i="3"/>
  <c r="P35" i="3" s="1"/>
  <c r="M36" i="3"/>
  <c r="AG36" i="3" s="1"/>
  <c r="K36" i="3"/>
  <c r="K35" i="3" s="1"/>
  <c r="AB35" i="3"/>
  <c r="V35" i="3"/>
  <c r="X35" i="3" s="1"/>
  <c r="T35" i="3"/>
  <c r="S35" i="3"/>
  <c r="O35" i="3"/>
  <c r="N35" i="3"/>
  <c r="L35" i="3"/>
  <c r="J35" i="3"/>
  <c r="AI34" i="3"/>
  <c r="AD34" i="3"/>
  <c r="AC34" i="3"/>
  <c r="AB34" i="3"/>
  <c r="AA34" i="3"/>
  <c r="Z34" i="3"/>
  <c r="Y34" i="3"/>
  <c r="X34" i="3"/>
  <c r="R34" i="3"/>
  <c r="AE34" i="3" s="1"/>
  <c r="O34" i="3"/>
  <c r="P34" i="3" s="1"/>
  <c r="M34" i="3"/>
  <c r="AH34" i="3" s="1"/>
  <c r="K34" i="3"/>
  <c r="AI33" i="3"/>
  <c r="AD33" i="3"/>
  <c r="AC33" i="3"/>
  <c r="AB33" i="3"/>
  <c r="AA33" i="3"/>
  <c r="Z33" i="3"/>
  <c r="Y33" i="3"/>
  <c r="X33" i="3"/>
  <c r="R33" i="3"/>
  <c r="AF33" i="3" s="1"/>
  <c r="P33" i="3"/>
  <c r="M33" i="3"/>
  <c r="AG33" i="3" s="1"/>
  <c r="K33" i="3"/>
  <c r="AI32" i="3"/>
  <c r="AD32" i="3"/>
  <c r="AC32" i="3"/>
  <c r="AB32" i="3"/>
  <c r="AA32" i="3"/>
  <c r="Z32" i="3"/>
  <c r="Y32" i="3"/>
  <c r="X32" i="3"/>
  <c r="R32" i="3"/>
  <c r="AF32" i="3" s="1"/>
  <c r="P32" i="3"/>
  <c r="M32" i="3"/>
  <c r="AG32" i="3" s="1"/>
  <c r="K32" i="3"/>
  <c r="AI31" i="3"/>
  <c r="AI30" i="3" s="1"/>
  <c r="AD31" i="3"/>
  <c r="AC31" i="3"/>
  <c r="AB31" i="3"/>
  <c r="AA31" i="3"/>
  <c r="Z31" i="3"/>
  <c r="Y31" i="3"/>
  <c r="X31" i="3"/>
  <c r="R31" i="3"/>
  <c r="AF31" i="3" s="1"/>
  <c r="P31" i="3"/>
  <c r="M31" i="3"/>
  <c r="AG31" i="3" s="1"/>
  <c r="K31" i="3"/>
  <c r="K30" i="3" s="1"/>
  <c r="AB30" i="3"/>
  <c r="W30" i="3"/>
  <c r="V30" i="3"/>
  <c r="T30" i="3"/>
  <c r="S30" i="3"/>
  <c r="R30" i="3"/>
  <c r="Q30" i="3"/>
  <c r="O30" i="3"/>
  <c r="N30" i="3"/>
  <c r="L30" i="3"/>
  <c r="J30" i="3"/>
  <c r="AI29" i="3"/>
  <c r="AD29" i="3"/>
  <c r="AC29" i="3"/>
  <c r="AB29" i="3"/>
  <c r="AA29" i="3"/>
  <c r="Z29" i="3"/>
  <c r="Y29" i="3"/>
  <c r="X29" i="3"/>
  <c r="R29" i="3"/>
  <c r="AE29" i="3" s="1"/>
  <c r="P29" i="3"/>
  <c r="P27" i="3" s="1"/>
  <c r="M29" i="3"/>
  <c r="AH29" i="3" s="1"/>
  <c r="K29" i="3"/>
  <c r="AI28" i="3"/>
  <c r="AI27" i="3" s="1"/>
  <c r="AD28" i="3"/>
  <c r="AC28" i="3"/>
  <c r="AB28" i="3"/>
  <c r="AA28" i="3"/>
  <c r="Z28" i="3"/>
  <c r="Y28" i="3"/>
  <c r="X28" i="3"/>
  <c r="R28" i="3"/>
  <c r="AE28" i="3" s="1"/>
  <c r="P28" i="3"/>
  <c r="M28" i="3"/>
  <c r="AH28" i="3" s="1"/>
  <c r="K28" i="3"/>
  <c r="AB27" i="3"/>
  <c r="W27" i="3"/>
  <c r="V27" i="3"/>
  <c r="T27" i="3"/>
  <c r="S27" i="3"/>
  <c r="Q27" i="3"/>
  <c r="O27" i="3"/>
  <c r="N27" i="3"/>
  <c r="L27" i="3"/>
  <c r="J27" i="3"/>
  <c r="AD26" i="3"/>
  <c r="AC26" i="3"/>
  <c r="AB26" i="3"/>
  <c r="AA26" i="3"/>
  <c r="Z26" i="3"/>
  <c r="Y26" i="3"/>
  <c r="X26" i="3"/>
  <c r="R26" i="3"/>
  <c r="AE26" i="3" s="1"/>
  <c r="P26" i="3"/>
  <c r="M26" i="3"/>
  <c r="AH26" i="3" s="1"/>
  <c r="K26" i="3"/>
  <c r="AI25" i="3"/>
  <c r="AI24" i="3" s="1"/>
  <c r="AD25" i="3"/>
  <c r="AC25" i="3"/>
  <c r="AB25" i="3"/>
  <c r="AA25" i="3"/>
  <c r="Z25" i="3"/>
  <c r="Y25" i="3"/>
  <c r="X25" i="3"/>
  <c r="R25" i="3"/>
  <c r="AE25" i="3" s="1"/>
  <c r="P25" i="3"/>
  <c r="P24" i="3" s="1"/>
  <c r="M25" i="3"/>
  <c r="AH25" i="3" s="1"/>
  <c r="K25" i="3"/>
  <c r="K24" i="3" s="1"/>
  <c r="AB24" i="3"/>
  <c r="Z24" i="3"/>
  <c r="Y24" i="3"/>
  <c r="V24" i="3"/>
  <c r="X24" i="3" s="1"/>
  <c r="T24" i="3"/>
  <c r="AD24" i="3" s="1"/>
  <c r="S24" i="3"/>
  <c r="Q24" i="3"/>
  <c r="O24" i="3"/>
  <c r="N24" i="3"/>
  <c r="L24" i="3"/>
  <c r="J24" i="3"/>
  <c r="AI23" i="3"/>
  <c r="AI22" i="3" s="1"/>
  <c r="AD23" i="3"/>
  <c r="AC23" i="3"/>
  <c r="AB23" i="3"/>
  <c r="AA23" i="3"/>
  <c r="Z23" i="3"/>
  <c r="Y23" i="3"/>
  <c r="X23" i="3"/>
  <c r="R23" i="3"/>
  <c r="O23" i="3"/>
  <c r="O22" i="3" s="1"/>
  <c r="O19" i="3" s="1"/>
  <c r="O7" i="3" s="1"/>
  <c r="M23" i="3"/>
  <c r="AG23" i="3" s="1"/>
  <c r="K23" i="3"/>
  <c r="K22" i="3" s="1"/>
  <c r="AB22" i="3"/>
  <c r="W22" i="3"/>
  <c r="V22" i="3"/>
  <c r="T22" i="3"/>
  <c r="S22" i="3"/>
  <c r="Q22" i="3"/>
  <c r="Q19" i="3" s="1"/>
  <c r="Q7" i="3" s="1"/>
  <c r="N22" i="3"/>
  <c r="L22" i="3"/>
  <c r="J22" i="3"/>
  <c r="J19" i="3" s="1"/>
  <c r="AD21" i="3"/>
  <c r="AB21" i="3"/>
  <c r="Z21" i="3"/>
  <c r="X21" i="3"/>
  <c r="AI21" i="3"/>
  <c r="R21" i="3"/>
  <c r="P21" i="3"/>
  <c r="M21" i="3"/>
  <c r="AH21" i="3" s="1"/>
  <c r="K21" i="3"/>
  <c r="AI20" i="3"/>
  <c r="AB20" i="3"/>
  <c r="AA20" i="3"/>
  <c r="X20" i="3"/>
  <c r="R20" i="3"/>
  <c r="AF20" i="3" s="1"/>
  <c r="P20" i="3"/>
  <c r="M20" i="3"/>
  <c r="AH20" i="3" s="1"/>
  <c r="K20" i="3"/>
  <c r="AB19" i="3"/>
  <c r="N19" i="3"/>
  <c r="AI18" i="3"/>
  <c r="AD18" i="3"/>
  <c r="AC18" i="3"/>
  <c r="AB18" i="3"/>
  <c r="AA18" i="3"/>
  <c r="Z18" i="3"/>
  <c r="Y18" i="3"/>
  <c r="X18" i="3"/>
  <c r="R18" i="3"/>
  <c r="AF18" i="3" s="1"/>
  <c r="P18" i="3"/>
  <c r="M18" i="3"/>
  <c r="AG18" i="3" s="1"/>
  <c r="K18" i="3"/>
  <c r="AI17" i="3"/>
  <c r="AB17" i="3"/>
  <c r="AA17" i="3"/>
  <c r="X17" i="3"/>
  <c r="R17" i="3"/>
  <c r="P17" i="3"/>
  <c r="M17" i="3"/>
  <c r="K17" i="3"/>
  <c r="AD16" i="3"/>
  <c r="AC16" i="3"/>
  <c r="AB16" i="3"/>
  <c r="Z16" i="3"/>
  <c r="Y16" i="3"/>
  <c r="AI16" i="3"/>
  <c r="X16" i="3"/>
  <c r="R16" i="3"/>
  <c r="P16" i="3"/>
  <c r="M16" i="3"/>
  <c r="AH16" i="3" s="1"/>
  <c r="K16" i="3"/>
  <c r="K15" i="3" s="1"/>
  <c r="AB15" i="3"/>
  <c r="W15" i="3"/>
  <c r="T15" i="3"/>
  <c r="S15" i="3"/>
  <c r="Q15" i="3"/>
  <c r="P15" i="3"/>
  <c r="O15" i="3"/>
  <c r="N15" i="3"/>
  <c r="L15" i="3"/>
  <c r="J15" i="3"/>
  <c r="AD14" i="3"/>
  <c r="AC14" i="3"/>
  <c r="AB14" i="3"/>
  <c r="AA14" i="3"/>
  <c r="Z14" i="3"/>
  <c r="Y14" i="3"/>
  <c r="X14" i="3"/>
  <c r="R14" i="3"/>
  <c r="AE14" i="3" s="1"/>
  <c r="P14" i="3"/>
  <c r="M14" i="3"/>
  <c r="AH14" i="3" s="1"/>
  <c r="K14" i="3"/>
  <c r="AI13" i="3"/>
  <c r="AD13" i="3"/>
  <c r="AC13" i="3"/>
  <c r="AB13" i="3"/>
  <c r="AA13" i="3"/>
  <c r="Z13" i="3"/>
  <c r="Y13" i="3"/>
  <c r="X13" i="3"/>
  <c r="R13" i="3"/>
  <c r="AE13" i="3" s="1"/>
  <c r="P13" i="3"/>
  <c r="M13" i="3"/>
  <c r="AH13" i="3" s="1"/>
  <c r="K13" i="3"/>
  <c r="AI12" i="3"/>
  <c r="AD12" i="3"/>
  <c r="AC12" i="3"/>
  <c r="AB12" i="3"/>
  <c r="AA12" i="3"/>
  <c r="Z12" i="3"/>
  <c r="Y12" i="3"/>
  <c r="X12" i="3"/>
  <c r="R12" i="3"/>
  <c r="AE12" i="3" s="1"/>
  <c r="P12" i="3"/>
  <c r="M12" i="3"/>
  <c r="AH12" i="3" s="1"/>
  <c r="K12" i="3"/>
  <c r="AI11" i="3"/>
  <c r="AD11" i="3"/>
  <c r="AC11" i="3"/>
  <c r="AB11" i="3"/>
  <c r="AA11" i="3"/>
  <c r="Z11" i="3"/>
  <c r="Y11" i="3"/>
  <c r="X11" i="3"/>
  <c r="R11" i="3"/>
  <c r="AE11" i="3" s="1"/>
  <c r="P11" i="3"/>
  <c r="M11" i="3"/>
  <c r="AH11" i="3" s="1"/>
  <c r="K11" i="3"/>
  <c r="AI10" i="3"/>
  <c r="AD10" i="3"/>
  <c r="AC10" i="3"/>
  <c r="AB10" i="3"/>
  <c r="AA10" i="3"/>
  <c r="Z10" i="3"/>
  <c r="Y10" i="3"/>
  <c r="X10" i="3"/>
  <c r="R10" i="3"/>
  <c r="AE10" i="3" s="1"/>
  <c r="P10" i="3"/>
  <c r="M10" i="3"/>
  <c r="AH10" i="3" s="1"/>
  <c r="K10" i="3"/>
  <c r="AD9" i="3"/>
  <c r="AC9" i="3"/>
  <c r="AB9" i="3"/>
  <c r="AA9" i="3"/>
  <c r="Z9" i="3"/>
  <c r="Y9" i="3"/>
  <c r="X9" i="3"/>
  <c r="R9" i="3"/>
  <c r="AF9" i="3" s="1"/>
  <c r="P9" i="3"/>
  <c r="M9" i="3"/>
  <c r="AG9" i="3" s="1"/>
  <c r="K9" i="3"/>
  <c r="AI8" i="3"/>
  <c r="AD8" i="3"/>
  <c r="AC8" i="3"/>
  <c r="AB8" i="3"/>
  <c r="AA8" i="3"/>
  <c r="Z8" i="3"/>
  <c r="Y8" i="3"/>
  <c r="X8" i="3"/>
  <c r="R8" i="3"/>
  <c r="P8" i="3"/>
  <c r="M8" i="3"/>
  <c r="AG8" i="3" s="1"/>
  <c r="K8" i="3"/>
  <c r="AB7" i="3"/>
  <c r="Z22" i="3" l="1"/>
  <c r="M27" i="3"/>
  <c r="X22" i="3"/>
  <c r="M30" i="3"/>
  <c r="AE30" i="3"/>
  <c r="AH33" i="3"/>
  <c r="AG27" i="3"/>
  <c r="AC24" i="3"/>
  <c r="K19" i="3"/>
  <c r="P38" i="3"/>
  <c r="AF10" i="3"/>
  <c r="AF13" i="3"/>
  <c r="N7" i="3"/>
  <c r="N46" i="3" s="1"/>
  <c r="AH40" i="3"/>
  <c r="AI38" i="3"/>
  <c r="L19" i="3"/>
  <c r="L7" i="3" s="1"/>
  <c r="L46" i="3" s="1"/>
  <c r="P23" i="3"/>
  <c r="P22" i="3" s="1"/>
  <c r="P19" i="3" s="1"/>
  <c r="AF29" i="3"/>
  <c r="AH32" i="3"/>
  <c r="AH42" i="3"/>
  <c r="AF12" i="3"/>
  <c r="M22" i="3"/>
  <c r="AH22" i="3" s="1"/>
  <c r="R24" i="3"/>
  <c r="AF30" i="3"/>
  <c r="AG16" i="3"/>
  <c r="AG26" i="3"/>
  <c r="R27" i="3"/>
  <c r="J7" i="3"/>
  <c r="P30" i="3"/>
  <c r="P7" i="3" s="1"/>
  <c r="P46" i="3" s="1"/>
  <c r="AF34" i="3"/>
  <c r="R35" i="3"/>
  <c r="AF39" i="3"/>
  <c r="AF14" i="3"/>
  <c r="S19" i="3"/>
  <c r="Y22" i="3"/>
  <c r="AF28" i="3"/>
  <c r="AH31" i="3"/>
  <c r="AG34" i="3"/>
  <c r="AH41" i="3"/>
  <c r="AF11" i="3"/>
  <c r="AC38" i="3"/>
  <c r="AD38" i="3"/>
  <c r="AG38" i="3"/>
  <c r="M35" i="3"/>
  <c r="AH37" i="3"/>
  <c r="AD30" i="3"/>
  <c r="AH30" i="3"/>
  <c r="Z30" i="3"/>
  <c r="AH27" i="3"/>
  <c r="Z27" i="3"/>
  <c r="AD27" i="3"/>
  <c r="AF27" i="3"/>
  <c r="AI15" i="3"/>
  <c r="X27" i="3"/>
  <c r="V19" i="3"/>
  <c r="X19" i="3" s="1"/>
  <c r="X30" i="3"/>
  <c r="AF8" i="3"/>
  <c r="AE8" i="3"/>
  <c r="AC15" i="3"/>
  <c r="Y15" i="3"/>
  <c r="AF16" i="3"/>
  <c r="R15" i="3"/>
  <c r="AF15" i="3" s="1"/>
  <c r="AE9" i="3"/>
  <c r="Z15" i="3"/>
  <c r="AA15" i="3"/>
  <c r="S7" i="3"/>
  <c r="AE18" i="3"/>
  <c r="AI19" i="3"/>
  <c r="AF21" i="3"/>
  <c r="M24" i="3"/>
  <c r="AG25" i="3"/>
  <c r="Q46" i="3"/>
  <c r="AD15" i="3"/>
  <c r="M15" i="3"/>
  <c r="AH17" i="3"/>
  <c r="AG17" i="3"/>
  <c r="AC17" i="3"/>
  <c r="Y17" i="3"/>
  <c r="AF17" i="3"/>
  <c r="AD17" i="3"/>
  <c r="Z17" i="3"/>
  <c r="AE17" i="3"/>
  <c r="AG20" i="3"/>
  <c r="AC20" i="3"/>
  <c r="Y20" i="3"/>
  <c r="W19" i="3"/>
  <c r="AD20" i="3"/>
  <c r="Z20" i="3"/>
  <c r="AE20" i="3"/>
  <c r="AD22" i="3"/>
  <c r="AC22" i="3"/>
  <c r="T19" i="3"/>
  <c r="R22" i="3"/>
  <c r="AF22" i="3" s="1"/>
  <c r="AF23" i="3"/>
  <c r="AE23" i="3"/>
  <c r="K27" i="3"/>
  <c r="K7" i="3" s="1"/>
  <c r="K46" i="3" s="1"/>
  <c r="J46" i="3"/>
  <c r="O46" i="3"/>
  <c r="U46" i="3"/>
  <c r="AI36" i="3"/>
  <c r="AI35" i="3" s="1"/>
  <c r="AE37" i="3"/>
  <c r="AG39" i="3"/>
  <c r="AE44" i="3"/>
  <c r="AH8" i="3"/>
  <c r="AH9" i="3"/>
  <c r="V15" i="3"/>
  <c r="AH18" i="3"/>
  <c r="Y21" i="3"/>
  <c r="AC21" i="3"/>
  <c r="AG21" i="3"/>
  <c r="AA22" i="3"/>
  <c r="AH23" i="3"/>
  <c r="AF25" i="3"/>
  <c r="AF26" i="3"/>
  <c r="AA27" i="3"/>
  <c r="AE27" i="3"/>
  <c r="Y30" i="3"/>
  <c r="AC30" i="3"/>
  <c r="AG30" i="3"/>
  <c r="AH36" i="3"/>
  <c r="X38" i="3"/>
  <c r="AE36" i="3"/>
  <c r="AG10" i="3"/>
  <c r="AG11" i="3"/>
  <c r="AG12" i="3"/>
  <c r="AG13" i="3"/>
  <c r="AG14" i="3"/>
  <c r="AA21" i="3"/>
  <c r="AE21" i="3"/>
  <c r="Y27" i="3"/>
  <c r="AC27" i="3"/>
  <c r="AG28" i="3"/>
  <c r="AG29" i="3"/>
  <c r="AA30" i="3"/>
  <c r="AE31" i="3"/>
  <c r="AE32" i="3"/>
  <c r="AE33" i="3"/>
  <c r="AF36" i="3"/>
  <c r="R38" i="3"/>
  <c r="Z38" i="3"/>
  <c r="AH38" i="3"/>
  <c r="AE40" i="3"/>
  <c r="AE41" i="3"/>
  <c r="AE42" i="3"/>
  <c r="AF43" i="3"/>
  <c r="AF45" i="3"/>
  <c r="AA36" i="3"/>
  <c r="AA16" i="3"/>
  <c r="AE16" i="3"/>
  <c r="AA24" i="3"/>
  <c r="Y36" i="3"/>
  <c r="AC36" i="3"/>
  <c r="AA38" i="3"/>
  <c r="AE38" i="3"/>
  <c r="AE15" i="3" l="1"/>
  <c r="AE22" i="3"/>
  <c r="AI7" i="3"/>
  <c r="AI46" i="3" s="1"/>
  <c r="AF24" i="3"/>
  <c r="AE24" i="3"/>
  <c r="AG22" i="3"/>
  <c r="X15" i="3"/>
  <c r="V7" i="3"/>
  <c r="AD19" i="3"/>
  <c r="T7" i="3"/>
  <c r="AG35" i="3"/>
  <c r="AC35" i="3"/>
  <c r="Y35" i="3"/>
  <c r="AE35" i="3"/>
  <c r="AA35" i="3"/>
  <c r="AF35" i="3"/>
  <c r="AH35" i="3"/>
  <c r="AH24" i="3"/>
  <c r="AG24" i="3"/>
  <c r="M19" i="3"/>
  <c r="AH19" i="3" s="1"/>
  <c r="AA19" i="3"/>
  <c r="AC19" i="3"/>
  <c r="Y19" i="3"/>
  <c r="W7" i="3"/>
  <c r="Z19" i="3"/>
  <c r="Z35" i="3"/>
  <c r="AF38" i="3"/>
  <c r="AD35" i="3"/>
  <c r="AH15" i="3"/>
  <c r="S46" i="3"/>
  <c r="R19" i="3"/>
  <c r="AE19" i="3" s="1"/>
  <c r="AG15" i="3"/>
  <c r="M7" i="3" l="1"/>
  <c r="AG7" i="3" s="1"/>
  <c r="AD7" i="3"/>
  <c r="T46" i="3"/>
  <c r="AF19" i="3"/>
  <c r="R7" i="3"/>
  <c r="AE7" i="3" s="1"/>
  <c r="AG19" i="3"/>
  <c r="X7" i="3"/>
  <c r="V46" i="3"/>
  <c r="X46" i="3" s="1"/>
  <c r="AC7" i="3"/>
  <c r="Y7" i="3"/>
  <c r="AA7" i="3"/>
  <c r="W46" i="3"/>
  <c r="Z7" i="3"/>
  <c r="AA46" i="3" l="1"/>
  <c r="Y46" i="3"/>
  <c r="AC46" i="3"/>
  <c r="AD46" i="3"/>
  <c r="Z46" i="3"/>
  <c r="AF7" i="3"/>
  <c r="R46" i="3"/>
  <c r="AF46" i="3" s="1"/>
  <c r="AH7" i="3"/>
  <c r="M46" i="3"/>
  <c r="AH46" i="3" s="1"/>
  <c r="AG46" i="3" l="1"/>
  <c r="AE46" i="3"/>
</calcChain>
</file>

<file path=xl/sharedStrings.xml><?xml version="1.0" encoding="utf-8"?>
<sst xmlns="http://schemas.openxmlformats.org/spreadsheetml/2006/main" count="98" uniqueCount="76">
  <si>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</si>
  <si>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</si>
  <si>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</si>
  <si>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</si>
  <si>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</si>
  <si>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</si>
  <si>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</si>
  <si>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</si>
  <si>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</si>
  <si>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</si>
  <si>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</si>
  <si>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</si>
  <si>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</si>
  <si>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</si>
  <si>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11301000 Доходы от оказания платных услуг (работ)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</si>
  <si>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</si>
  <si>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</si>
  <si>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</si>
  <si>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</si>
  <si>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</si>
  <si>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</si>
  <si>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</si>
  <si>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</si>
  <si>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</si>
  <si>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</si>
  <si>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</si>
  <si>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</si>
  <si>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</si>
  <si>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</si>
  <si>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</si>
  <si>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</si>
  <si>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</si>
  <si>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</si>
  <si>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</si>
  <si>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</si>
  <si>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</si>
  <si>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</si>
  <si>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</si>
  <si>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</si>
  <si>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</si>
  <si>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</si>
  <si>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</si>
  <si>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</si>
  <si>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</si>
  <si>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</si>
  <si>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11109000 Прочие доходы от использования имущества и прав, находящихся в государственной и муниципальной собственности</t>
  </si>
  <si>
    <t xml:space="preserve">Прочие поступления от использования имущества, находящегося в собственности городских округов </t>
  </si>
  <si>
    <t>начальник ФУ АБГО СК</t>
  </si>
  <si>
    <t>откл.+- недели Т/П</t>
  </si>
  <si>
    <t>в т.ч. 601 Администрация БГО СК</t>
  </si>
  <si>
    <t>ФАКТ за 2020 г</t>
  </si>
  <si>
    <t>исполнение за недели</t>
  </si>
  <si>
    <t>10501000 Налог, взимаемый в связи с применением упрощенной системы налогообложения</t>
  </si>
  <si>
    <t>11715000 Инициативные платежи</t>
  </si>
  <si>
    <t>11700000 Прочие неналоговые доходы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</si>
  <si>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</si>
  <si>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</si>
  <si>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</si>
  <si>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</si>
  <si>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ФАКТ за 2021 г (в сопоставимых условиях 2022 года)</t>
  </si>
  <si>
    <t>План по доходам на 2022 г</t>
  </si>
  <si>
    <t>откл.+- от годового плана 2022 г</t>
  </si>
  <si>
    <t>откл.+- от уточненного плана 2022 г</t>
  </si>
  <si>
    <t>План по доходам с учетом изменений на 2021 г</t>
  </si>
  <si>
    <r>
      <t xml:space="preserve">Исполнено по 02.06.2020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</si>
  <si>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r>
      <t>Исполнено по 02.06.2021 год (в сопоставимых условиях 2021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</si>
  <si>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02.06.2021 год</t>
  </si>
  <si>
    <t xml:space="preserve">Исполнено по02.06.2020 год </t>
  </si>
  <si>
    <t>с 27.05.2022 по 02.06.2022 (неделя) Т</t>
  </si>
  <si>
    <t>с 20.05.2022 по 26.05.2022 (неделя) П</t>
  </si>
  <si>
    <t>6 месяцев 2022 года</t>
  </si>
  <si>
    <r>
      <t xml:space="preserve">Исполнение с 01.01.2022 по 02.06.2022
</t>
    </r>
    <r>
      <rPr>
        <b/>
        <sz val="14"/>
        <rFont val="Times New Roman"/>
        <family val="1"/>
        <charset val="204"/>
      </rPr>
      <t>(30,38%)</t>
    </r>
  </si>
  <si>
    <t>откл.+- от исполнения на 02.06.2020 г (в сопостав.усл. 2022 г)</t>
  </si>
  <si>
    <t xml:space="preserve">откл.+- от исполнения на 02.06.2021 г (в сопостав.усл. 2022г) </t>
  </si>
  <si>
    <t>откл.+- от плана за 6 месяцев 2022 года</t>
  </si>
  <si>
    <t>Информация об исполнении бюджета Благодарненского городского округа Ставропольского края по состоянию на 02.06.2022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</si>
</sst>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</cellStyleXfs>
  <cellXfs count="75">
    <xf numFmtId="0" fontId="0" fillId="0" borderId="0" xfId="0"/>
    <xf numFmtId="0" fontId="1" fillId="0" borderId="0" xfId="1"/>
    <xf numFmtId="0" fontId="2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4" fillId="0" borderId="0" xfId="1" applyFont="1" applyBorder="1" applyProtection="1">
      <protection hidden="1"/>
    </xf>
    <xf numFmtId="0" fontId="4" fillId="0" borderId="1" xfId="1" applyFont="1" applyBorder="1" applyProtection="1">
      <protection hidden="1"/>
    </xf>
    <xf numFmtId="0" fontId="4" fillId="2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/>
    <xf numFmtId="0" fontId="3" fillId="0" borderId="1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64" fontId="4" fillId="0" borderId="1" xfId="1" applyNumberFormat="1" applyFont="1" applyFill="1" applyBorder="1" applyAlignment="1" applyProtection="1">
      <alignment horizontal="right"/>
      <protection hidden="1"/>
    </xf>
    <xf numFmtId="0" fontId="4" fillId="4" borderId="1" xfId="1" applyNumberFormat="1" applyFont="1" applyFill="1" applyBorder="1" applyAlignment="1" applyProtection="1">
      <alignment horizontal="left" wrapText="1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Fill="1" applyBorder="1" applyAlignment="1" applyProtection="1">
      <alignment horizontal="right"/>
      <protection hidden="1"/>
    </xf>
    <xf numFmtId="0" fontId="4" fillId="3" borderId="0" xfId="1" applyNumberFormat="1" applyFont="1" applyFill="1" applyBorder="1" applyAlignment="1" applyProtection="1">
      <protection hidden="1"/>
    </xf>
    <xf numFmtId="0" fontId="4" fillId="3" borderId="1" xfId="1" applyNumberFormat="1" applyFont="1" applyFill="1" applyBorder="1" applyAlignment="1" applyProtection="1">
      <alignment horizontal="left" wrapText="1"/>
      <protection hidden="1"/>
    </xf>
    <xf numFmtId="0" fontId="4" fillId="3" borderId="1" xfId="1" applyNumberFormat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0" fontId="4" fillId="0" borderId="0" xfId="1" applyFont="1" applyBorder="1"/>
    <xf numFmtId="164" fontId="3" fillId="0" borderId="4" xfId="1" applyNumberFormat="1" applyFont="1" applyFill="1" applyBorder="1" applyAlignment="1" applyProtection="1">
      <alignment horizontal="right"/>
      <protection hidden="1"/>
    </xf>
    <xf numFmtId="164" fontId="3" fillId="0" borderId="0" xfId="1" applyNumberFormat="1" applyFont="1" applyFill="1" applyBorder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Fill="1" applyBorder="1" applyAlignment="1" applyProtection="1">
      <alignment horizontal="right"/>
      <protection hidden="1"/>
    </xf>
    <xf numFmtId="164" fontId="4" fillId="0" borderId="0" xfId="1" applyNumberFormat="1" applyFont="1" applyFill="1" applyBorder="1" applyAlignment="1" applyProtection="1">
      <alignment horizontal="right"/>
      <protection hidden="1"/>
    </xf>
    <xf numFmtId="164" fontId="4" fillId="0" borderId="4" xfId="1" applyNumberFormat="1" applyFont="1" applyFill="1" applyBorder="1" applyAlignment="1" applyProtection="1">
      <alignment horizontal="right"/>
      <protection hidden="1"/>
    </xf>
    <xf numFmtId="165" fontId="3" fillId="0" borderId="1" xfId="1" applyNumberFormat="1" applyFont="1" applyFill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Fill="1" applyBorder="1" applyAlignment="1" applyProtection="1">
      <alignment horizontal="right"/>
      <protection hidden="1"/>
    </xf>
    <xf numFmtId="165" fontId="3" fillId="0" borderId="1" xfId="1" applyNumberFormat="1" applyFont="1" applyFill="1" applyBorder="1" applyAlignment="1" applyProtection="1">
      <alignment horizontal="right" wrapText="1"/>
      <protection hidden="1"/>
    </xf>
    <xf numFmtId="164" fontId="4" fillId="3" borderId="0" xfId="1" applyNumberFormat="1" applyFont="1" applyFill="1" applyBorder="1" applyAlignment="1" applyProtection="1">
      <alignment horizontal="right"/>
      <protection hidden="1"/>
    </xf>
    <xf numFmtId="0" fontId="1" fillId="0" borderId="0" xfId="1" applyFont="1" applyFill="1"/>
    <xf numFmtId="0" fontId="4" fillId="0" borderId="0" xfId="1" applyFont="1" applyFill="1"/>
    <xf numFmtId="0" fontId="4" fillId="0" borderId="0" xfId="1" applyFont="1" applyFill="1" applyProtection="1">
      <protection hidden="1"/>
    </xf>
    <xf numFmtId="0" fontId="4" fillId="0" borderId="5" xfId="1" applyNumberFormat="1" applyFont="1" applyFill="1" applyBorder="1" applyAlignment="1" applyProtection="1">
      <alignment vertical="center"/>
      <protection hidden="1"/>
    </xf>
    <xf numFmtId="0" fontId="4" fillId="3" borderId="5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Font="1" applyFill="1" applyBorder="1"/>
    <xf numFmtId="0" fontId="4" fillId="0" borderId="0" xfId="1" applyFont="1" applyFill="1" applyBorder="1"/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9" fillId="0" borderId="0" xfId="5" applyNumberFormat="1"/>
    <xf numFmtId="164" fontId="9" fillId="0" borderId="0" xfId="5" applyNumberFormat="1"/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3" borderId="7" xfId="1" applyNumberFormat="1" applyFont="1" applyFill="1" applyBorder="1" applyAlignment="1" applyProtection="1">
      <alignment vertical="center" wrapText="1"/>
      <protection hidden="1"/>
    </xf>
    <xf numFmtId="0" fontId="4" fillId="3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9" xfId="1" applyNumberFormat="1" applyFont="1" applyFill="1" applyBorder="1" applyAlignment="1" applyProtection="1">
      <alignment horizontal="center" vertical="center" wrapText="1"/>
      <protection hidden="1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  <cellStyle name="Обычный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"/>
  <sheetViews>
    <sheetView showGridLines="0" tabSelected="1" view="pageBreakPreview" zoomScale="68" zoomScaleNormal="68" zoomScaleSheetLayoutView="68" workbookViewId="0">
      <pane xSplit="11" ySplit="5" topLeftCell="O6" activePane="bottomRight" state="frozen"/>
      <selection pane="topRight" activeCell="L1" sqref="L1"/>
      <selection pane="bottomLeft" activeCell="A6" sqref="A6"/>
      <selection pane="bottomRight" activeCell="S44" sqref="S44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50" style="1" customWidth="1"/>
    <col min="10" max="10" width="27.42578125" style="1" hidden="1" customWidth="1"/>
    <col min="11" max="11" width="3.140625" style="1" hidden="1" customWidth="1"/>
    <col min="12" max="12" width="25.42578125" style="1" hidden="1" customWidth="1"/>
    <col min="13" max="13" width="23.85546875" style="1" hidden="1" customWidth="1"/>
    <col min="14" max="14" width="23.5703125" style="1" hidden="1" customWidth="1"/>
    <col min="15" max="15" width="21.7109375" style="1" customWidth="1"/>
    <col min="16" max="16" width="27.28515625" style="1" customWidth="1"/>
    <col min="17" max="17" width="24" style="1" hidden="1" customWidth="1"/>
    <col min="18" max="19" width="25.28515625" style="1" customWidth="1"/>
    <col min="20" max="20" width="23.85546875" style="1" hidden="1" customWidth="1"/>
    <col min="21" max="21" width="22.28515625" style="1" hidden="1" customWidth="1"/>
    <col min="22" max="22" width="22.140625" style="1" hidden="1" customWidth="1"/>
    <col min="23" max="23" width="25.5703125" style="1" customWidth="1"/>
    <col min="24" max="24" width="23.5703125" style="1" hidden="1" customWidth="1"/>
    <col min="25" max="25" width="25.85546875" style="1" customWidth="1"/>
    <col min="26" max="26" width="14.7109375" style="1" customWidth="1"/>
    <col min="27" max="27" width="24.5703125" style="1" hidden="1" customWidth="1"/>
    <col min="28" max="28" width="13.85546875" style="1" hidden="1" customWidth="1"/>
    <col min="29" max="29" width="22.5703125" style="1" hidden="1" customWidth="1"/>
    <col min="30" max="30" width="12" style="1" hidden="1" customWidth="1"/>
    <col min="31" max="31" width="22" style="1" bestFit="1" customWidth="1"/>
    <col min="32" max="32" width="18" style="1" customWidth="1"/>
    <col min="33" max="33" width="28.28515625" style="1" hidden="1" customWidth="1"/>
    <col min="34" max="34" width="18.42578125" style="1" hidden="1" customWidth="1"/>
    <col min="35" max="35" width="23.7109375" style="1" hidden="1" customWidth="1"/>
    <col min="36" max="242" width="9.140625" style="1" customWidth="1"/>
    <col min="243" max="16384" width="9.140625" style="1"/>
  </cols>
  <sheetData>
    <row r="1" spans="1:35" s="40" customFormat="1" ht="28.5" customHeight="1" x14ac:dyDescent="0.2">
      <c r="A1" s="3"/>
      <c r="B1" s="2"/>
      <c r="C1" s="2"/>
      <c r="D1" s="2"/>
      <c r="E1" s="2"/>
      <c r="F1" s="2"/>
      <c r="G1" s="2"/>
      <c r="H1" s="2"/>
      <c r="I1" s="61"/>
      <c r="J1" s="2"/>
      <c r="K1" s="2"/>
      <c r="L1" s="60"/>
      <c r="M1" s="63" t="s">
        <v>75</v>
      </c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2"/>
      <c r="AB1" s="2"/>
      <c r="AC1" s="2"/>
      <c r="AD1" s="2"/>
      <c r="AE1" s="2"/>
      <c r="AF1" s="2"/>
      <c r="AG1" s="2"/>
      <c r="AI1" s="48"/>
    </row>
    <row r="2" spans="1:35" s="41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56"/>
      <c r="J2" s="56"/>
      <c r="K2" s="56"/>
      <c r="L2" s="56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56"/>
      <c r="AB2" s="56"/>
      <c r="AC2" s="56"/>
      <c r="AD2" s="56"/>
      <c r="AE2" s="56"/>
      <c r="AF2" s="56"/>
      <c r="AG2" s="7"/>
      <c r="AI2" s="49"/>
    </row>
    <row r="3" spans="1:35" s="41" customFormat="1" ht="12.7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3"/>
      <c r="K3" s="43"/>
      <c r="L3" s="42"/>
      <c r="M3" s="43"/>
      <c r="N3" s="43"/>
      <c r="O3" s="43"/>
      <c r="P3" s="43"/>
      <c r="Q3" s="44"/>
      <c r="R3" s="43"/>
      <c r="S3" s="43"/>
      <c r="T3" s="43"/>
      <c r="U3" s="43"/>
      <c r="V3" s="43"/>
      <c r="W3" s="43"/>
      <c r="X3" s="42"/>
      <c r="Y3" s="42"/>
      <c r="Z3" s="42"/>
      <c r="AA3" s="42"/>
      <c r="AB3" s="42"/>
      <c r="AC3" s="42"/>
      <c r="AD3" s="42"/>
      <c r="AE3" s="42"/>
      <c r="AF3" s="42"/>
      <c r="AG3" s="42"/>
      <c r="AI3" s="49"/>
    </row>
    <row r="4" spans="1:35" s="5" customFormat="1" ht="66" customHeight="1" x14ac:dyDescent="0.3">
      <c r="A4" s="4"/>
      <c r="B4" s="10"/>
      <c r="C4" s="10"/>
      <c r="D4" s="10"/>
      <c r="E4" s="10"/>
      <c r="F4" s="10"/>
      <c r="G4" s="10"/>
      <c r="H4" s="10"/>
      <c r="I4" s="64" t="s">
        <v>36</v>
      </c>
      <c r="J4" s="65" t="s">
        <v>50</v>
      </c>
      <c r="K4" s="65" t="s">
        <v>58</v>
      </c>
      <c r="L4" s="66" t="s">
        <v>67</v>
      </c>
      <c r="M4" s="65" t="s">
        <v>64</v>
      </c>
      <c r="N4" s="65" t="s">
        <v>63</v>
      </c>
      <c r="O4" s="65" t="s">
        <v>57</v>
      </c>
      <c r="P4" s="65" t="s">
        <v>59</v>
      </c>
      <c r="Q4" s="66" t="s">
        <v>66</v>
      </c>
      <c r="R4" s="65" t="s">
        <v>65</v>
      </c>
      <c r="S4" s="73" t="s">
        <v>60</v>
      </c>
      <c r="T4" s="72"/>
      <c r="U4" s="68" t="s">
        <v>51</v>
      </c>
      <c r="V4" s="68"/>
      <c r="W4" s="65" t="s">
        <v>71</v>
      </c>
      <c r="X4" s="69" t="s">
        <v>48</v>
      </c>
      <c r="Y4" s="68" t="s">
        <v>61</v>
      </c>
      <c r="Z4" s="68"/>
      <c r="AA4" s="68" t="s">
        <v>62</v>
      </c>
      <c r="AB4" s="68"/>
      <c r="AC4" s="68" t="s">
        <v>74</v>
      </c>
      <c r="AD4" s="68"/>
      <c r="AE4" s="68" t="s">
        <v>73</v>
      </c>
      <c r="AF4" s="68"/>
      <c r="AG4" s="68" t="s">
        <v>72</v>
      </c>
      <c r="AH4" s="68"/>
      <c r="AI4" s="50" t="s">
        <v>56</v>
      </c>
    </row>
    <row r="5" spans="1:35" s="5" customFormat="1" ht="57" customHeight="1" x14ac:dyDescent="0.3">
      <c r="A5" s="8"/>
      <c r="B5" s="59" t="s">
        <v>35</v>
      </c>
      <c r="C5" s="59" t="s">
        <v>34</v>
      </c>
      <c r="D5" s="59" t="s">
        <v>33</v>
      </c>
      <c r="E5" s="59" t="s">
        <v>32</v>
      </c>
      <c r="F5" s="59" t="s">
        <v>31</v>
      </c>
      <c r="G5" s="59" t="s">
        <v>30</v>
      </c>
      <c r="H5" s="59" t="s">
        <v>29</v>
      </c>
      <c r="I5" s="64"/>
      <c r="J5" s="65"/>
      <c r="K5" s="65"/>
      <c r="L5" s="66"/>
      <c r="M5" s="65"/>
      <c r="N5" s="65"/>
      <c r="O5" s="65"/>
      <c r="P5" s="65"/>
      <c r="Q5" s="66"/>
      <c r="R5" s="65"/>
      <c r="S5" s="74"/>
      <c r="T5" s="62" t="s">
        <v>70</v>
      </c>
      <c r="U5" s="52" t="s">
        <v>69</v>
      </c>
      <c r="V5" s="52" t="s">
        <v>68</v>
      </c>
      <c r="W5" s="65"/>
      <c r="X5" s="70"/>
      <c r="Y5" s="59" t="s">
        <v>41</v>
      </c>
      <c r="Z5" s="59" t="s">
        <v>42</v>
      </c>
      <c r="AA5" s="59" t="s">
        <v>41</v>
      </c>
      <c r="AB5" s="59" t="s">
        <v>42</v>
      </c>
      <c r="AC5" s="59" t="s">
        <v>41</v>
      </c>
      <c r="AD5" s="59" t="s">
        <v>42</v>
      </c>
      <c r="AE5" s="59" t="s">
        <v>41</v>
      </c>
      <c r="AF5" s="59" t="s">
        <v>42</v>
      </c>
      <c r="AG5" s="59" t="s">
        <v>41</v>
      </c>
      <c r="AH5" s="59" t="s">
        <v>42</v>
      </c>
      <c r="AI5" s="59" t="s">
        <v>41</v>
      </c>
    </row>
    <row r="6" spans="1:35" s="5" customFormat="1" ht="18.75" x14ac:dyDescent="0.3">
      <c r="A6" s="8"/>
      <c r="B6" s="59"/>
      <c r="C6" s="59"/>
      <c r="D6" s="59"/>
      <c r="E6" s="59"/>
      <c r="F6" s="59"/>
      <c r="G6" s="59"/>
      <c r="H6" s="59"/>
      <c r="I6" s="45">
        <v>1</v>
      </c>
      <c r="J6" s="45">
        <v>8</v>
      </c>
      <c r="K6" s="45">
        <v>3</v>
      </c>
      <c r="L6" s="45"/>
      <c r="M6" s="45">
        <v>2</v>
      </c>
      <c r="N6" s="45">
        <v>8</v>
      </c>
      <c r="O6" s="45">
        <v>3</v>
      </c>
      <c r="P6" s="45">
        <v>4</v>
      </c>
      <c r="Q6" s="45">
        <v>9</v>
      </c>
      <c r="R6" s="45">
        <v>5</v>
      </c>
      <c r="S6" s="45">
        <v>6</v>
      </c>
      <c r="T6" s="45">
        <v>7</v>
      </c>
      <c r="U6" s="45">
        <v>8</v>
      </c>
      <c r="V6" s="45">
        <v>9</v>
      </c>
      <c r="W6" s="45">
        <v>10</v>
      </c>
      <c r="X6" s="45">
        <v>11</v>
      </c>
      <c r="Y6" s="45">
        <v>12</v>
      </c>
      <c r="Z6" s="45">
        <v>13</v>
      </c>
      <c r="AA6" s="45">
        <v>9</v>
      </c>
      <c r="AB6" s="45">
        <v>10</v>
      </c>
      <c r="AC6" s="45">
        <v>14</v>
      </c>
      <c r="AD6" s="45">
        <v>15</v>
      </c>
      <c r="AE6" s="45">
        <v>16</v>
      </c>
      <c r="AF6" s="45">
        <v>17</v>
      </c>
      <c r="AG6" s="45">
        <v>18</v>
      </c>
      <c r="AH6" s="45">
        <v>19</v>
      </c>
      <c r="AI6" s="47">
        <v>19</v>
      </c>
    </row>
    <row r="7" spans="1:35" s="14" customFormat="1" ht="35.25" customHeight="1" x14ac:dyDescent="0.3">
      <c r="A7" s="13"/>
      <c r="B7" s="67" t="s">
        <v>8</v>
      </c>
      <c r="C7" s="67"/>
      <c r="D7" s="67"/>
      <c r="E7" s="67"/>
      <c r="F7" s="67"/>
      <c r="G7" s="67"/>
      <c r="H7" s="67"/>
      <c r="I7" s="67"/>
      <c r="J7" s="16">
        <f t="shared" ref="J7:W7" si="0">J8+J9+J11+J12+J13+J14+J15+J18+J19+J26+J27+J30+J33+J35+J10</f>
        <v>360649780.94999993</v>
      </c>
      <c r="K7" s="16">
        <f t="shared" si="0"/>
        <v>344391586.27513433</v>
      </c>
      <c r="L7" s="16">
        <f t="shared" si="0"/>
        <v>115205355.73</v>
      </c>
      <c r="M7" s="16">
        <f t="shared" si="0"/>
        <v>110716369.78422897</v>
      </c>
      <c r="N7" s="16">
        <f t="shared" si="0"/>
        <v>360402470.81999993</v>
      </c>
      <c r="O7" s="16">
        <f t="shared" si="0"/>
        <v>385569790.7899999</v>
      </c>
      <c r="P7" s="16">
        <f t="shared" si="0"/>
        <v>384576783.90558708</v>
      </c>
      <c r="Q7" s="16">
        <f t="shared" si="0"/>
        <v>128507609.00999998</v>
      </c>
      <c r="R7" s="16">
        <f t="shared" si="0"/>
        <v>125809974.84705919</v>
      </c>
      <c r="S7" s="16">
        <f t="shared" si="0"/>
        <v>366951433.50999999</v>
      </c>
      <c r="T7" s="16">
        <f t="shared" si="0"/>
        <v>146916828.01999998</v>
      </c>
      <c r="U7" s="16">
        <f t="shared" ref="U7" si="1">U8+U9+U11+U12+U13+U14+U15+U18+U19+U26+U27+U30+U33+U35+U10</f>
        <v>5751861.9100000001</v>
      </c>
      <c r="V7" s="16">
        <f t="shared" si="0"/>
        <v>7822226.6999999993</v>
      </c>
      <c r="W7" s="16">
        <f t="shared" si="0"/>
        <v>131679494.33</v>
      </c>
      <c r="X7" s="16">
        <f>V7-U7</f>
        <v>2070364.7899999991</v>
      </c>
      <c r="Y7" s="16">
        <f t="shared" ref="Y7:Y46" si="2">W7-S7</f>
        <v>-235271939.18000001</v>
      </c>
      <c r="Z7" s="16">
        <f t="shared" ref="Z7:Z46" si="3">IF(S7=0,0,W7/S7*100)</f>
        <v>35.884719967012074</v>
      </c>
      <c r="AA7" s="16" t="e">
        <f>W7-#REF!</f>
        <v>#REF!</v>
      </c>
      <c r="AB7" s="16" t="e">
        <f>IF(#REF!=0,0,W7/#REF!*100)</f>
        <v>#REF!</v>
      </c>
      <c r="AC7" s="16">
        <f>W7-T7</f>
        <v>-15237333.689999983</v>
      </c>
      <c r="AD7" s="16">
        <f>IF(T7=0,0,W7/T7*100)</f>
        <v>89.628598782485497</v>
      </c>
      <c r="AE7" s="16">
        <f t="shared" ref="AE7:AE46" si="4">W7-R7</f>
        <v>5869519.4829408079</v>
      </c>
      <c r="AF7" s="16">
        <f t="shared" ref="AF7:AF46" si="5">IF(R7=0,0,W7/R7*100)</f>
        <v>104.66538483143017</v>
      </c>
      <c r="AG7" s="16">
        <f t="shared" ref="AG7:AG46" si="6">W7-M7</f>
        <v>20963124.545771033</v>
      </c>
      <c r="AH7" s="16">
        <f t="shared" ref="AH7:AH46" si="7">IF(M7=0,0,W7/M7*100)</f>
        <v>118.93407866120005</v>
      </c>
      <c r="AI7" s="51" t="e">
        <f>AI8+AI9+AI11+AI12+AI13+AI14+AI15+AI18+AI19+AI26+AI27+AI30+AI33+AI35+AI10</f>
        <v>#REF!</v>
      </c>
    </row>
    <row r="8" spans="1:35" s="14" customFormat="1" ht="42" hidden="1" customHeight="1" x14ac:dyDescent="0.3">
      <c r="A8" s="13"/>
      <c r="B8" s="67" t="s">
        <v>28</v>
      </c>
      <c r="C8" s="67"/>
      <c r="D8" s="67"/>
      <c r="E8" s="67"/>
      <c r="F8" s="67"/>
      <c r="G8" s="67"/>
      <c r="H8" s="67"/>
      <c r="I8" s="67"/>
      <c r="J8" s="16">
        <v>164512361.93000001</v>
      </c>
      <c r="K8" s="19">
        <f>J8/34.24*100*30.38/100</f>
        <v>145966283.74513432</v>
      </c>
      <c r="L8" s="16">
        <v>56969411.960000001</v>
      </c>
      <c r="M8" s="19">
        <f>L8/34.24*100*30.38/100</f>
        <v>50547042.504228972</v>
      </c>
      <c r="N8" s="16">
        <v>151841019.02000001</v>
      </c>
      <c r="O8" s="16">
        <v>159769581.34999999</v>
      </c>
      <c r="P8" s="19">
        <f>O8/30.57*100*30.38/100</f>
        <v>158776574.46558717</v>
      </c>
      <c r="Q8" s="16">
        <v>54464587.25</v>
      </c>
      <c r="R8" s="19">
        <f>Q8/30.57*100*30.38/100</f>
        <v>54126076.567059211</v>
      </c>
      <c r="S8" s="16">
        <v>164532000</v>
      </c>
      <c r="T8" s="16">
        <v>66952578.159999996</v>
      </c>
      <c r="U8" s="16">
        <v>326778.53000000003</v>
      </c>
      <c r="V8" s="16">
        <v>2781998.47</v>
      </c>
      <c r="W8" s="16">
        <v>55736487.140000001</v>
      </c>
      <c r="X8" s="16">
        <f t="shared" ref="X8:X46" si="8">V8-U8</f>
        <v>2455219.9400000004</v>
      </c>
      <c r="Y8" s="16">
        <f t="shared" si="2"/>
        <v>-108795512.86</v>
      </c>
      <c r="Z8" s="16">
        <f t="shared" si="3"/>
        <v>33.875773186978826</v>
      </c>
      <c r="AA8" s="16" t="e">
        <f>W8-#REF!</f>
        <v>#REF!</v>
      </c>
      <c r="AB8" s="16" t="e">
        <f>IF(#REF!=0,0,W8/#REF!*100)</f>
        <v>#REF!</v>
      </c>
      <c r="AC8" s="16">
        <f t="shared" ref="AC8:AC46" si="9">W8-T8</f>
        <v>-11216091.019999996</v>
      </c>
      <c r="AD8" s="16">
        <f t="shared" ref="AD8:AD46" si="10">IF(T8=0,0,W8/T8*100)</f>
        <v>83.247708559935759</v>
      </c>
      <c r="AE8" s="16">
        <f t="shared" si="4"/>
        <v>1610410.5729407892</v>
      </c>
      <c r="AF8" s="16">
        <f t="shared" si="5"/>
        <v>102.97529522751493</v>
      </c>
      <c r="AG8" s="16">
        <f t="shared" si="6"/>
        <v>5189444.6357710287</v>
      </c>
      <c r="AH8" s="16">
        <f t="shared" si="7"/>
        <v>110.26656433032034</v>
      </c>
      <c r="AI8" s="51" t="e">
        <f>#REF!</f>
        <v>#REF!</v>
      </c>
    </row>
    <row r="9" spans="1:35" s="14" customFormat="1" ht="61.5" hidden="1" customHeight="1" x14ac:dyDescent="0.3">
      <c r="A9" s="13"/>
      <c r="B9" s="67" t="s">
        <v>27</v>
      </c>
      <c r="C9" s="67"/>
      <c r="D9" s="67"/>
      <c r="E9" s="67"/>
      <c r="F9" s="67"/>
      <c r="G9" s="67"/>
      <c r="H9" s="67"/>
      <c r="I9" s="67"/>
      <c r="J9" s="16">
        <v>20275547.789999999</v>
      </c>
      <c r="K9" s="16">
        <f>J9</f>
        <v>20275547.789999999</v>
      </c>
      <c r="L9" s="16">
        <v>7893833.7199999997</v>
      </c>
      <c r="M9" s="16">
        <f>L9</f>
        <v>7893833.7199999997</v>
      </c>
      <c r="N9" s="16">
        <v>24357274.23</v>
      </c>
      <c r="O9" s="16">
        <v>25632828.5</v>
      </c>
      <c r="P9" s="16">
        <f>O9</f>
        <v>25632828.5</v>
      </c>
      <c r="Q9" s="16">
        <v>9822036.9399999995</v>
      </c>
      <c r="R9" s="16">
        <f>Q9</f>
        <v>9822036.9399999995</v>
      </c>
      <c r="S9" s="16">
        <v>26580854</v>
      </c>
      <c r="T9" s="16">
        <v>13993650.529999999</v>
      </c>
      <c r="U9" s="16">
        <v>558344.66</v>
      </c>
      <c r="V9" s="16">
        <v>2341237.7999999998</v>
      </c>
      <c r="W9" s="16">
        <v>11876760.529999999</v>
      </c>
      <c r="X9" s="16">
        <f t="shared" si="8"/>
        <v>1782893.1399999997</v>
      </c>
      <c r="Y9" s="16">
        <f t="shared" si="2"/>
        <v>-14704093.470000001</v>
      </c>
      <c r="Z9" s="16">
        <f t="shared" si="3"/>
        <v>44.681636376318082</v>
      </c>
      <c r="AA9" s="16" t="e">
        <f>W9-#REF!</f>
        <v>#REF!</v>
      </c>
      <c r="AB9" s="16" t="e">
        <f>IF(#REF!=0,0,W9/#REF!*100)</f>
        <v>#REF!</v>
      </c>
      <c r="AC9" s="16">
        <f t="shared" si="9"/>
        <v>-2116890</v>
      </c>
      <c r="AD9" s="16">
        <f t="shared" si="10"/>
        <v>84.87249631208276</v>
      </c>
      <c r="AE9" s="16">
        <f t="shared" si="4"/>
        <v>2054723.5899999999</v>
      </c>
      <c r="AF9" s="16">
        <f t="shared" si="5"/>
        <v>120.91952618944232</v>
      </c>
      <c r="AG9" s="16">
        <f t="shared" si="6"/>
        <v>3982926.8099999996</v>
      </c>
      <c r="AH9" s="16">
        <f t="shared" si="7"/>
        <v>150.45617821805345</v>
      </c>
      <c r="AI9" s="51">
        <v>24865000</v>
      </c>
    </row>
    <row r="10" spans="1:35" s="14" customFormat="1" ht="57" hidden="1" customHeight="1" x14ac:dyDescent="0.3">
      <c r="A10" s="13"/>
      <c r="B10" s="57"/>
      <c r="C10" s="57"/>
      <c r="D10" s="57"/>
      <c r="E10" s="57"/>
      <c r="F10" s="57"/>
      <c r="G10" s="57"/>
      <c r="H10" s="57"/>
      <c r="I10" s="57" t="s">
        <v>52</v>
      </c>
      <c r="J10" s="16">
        <v>0</v>
      </c>
      <c r="K10" s="16">
        <f t="shared" ref="K10:K11" si="11">J10</f>
        <v>0</v>
      </c>
      <c r="L10" s="16">
        <v>0</v>
      </c>
      <c r="M10" s="54">
        <f t="shared" ref="M10" si="12">L10</f>
        <v>0</v>
      </c>
      <c r="N10" s="16">
        <v>8810490.5399999991</v>
      </c>
      <c r="O10" s="16">
        <v>9529840.7599999998</v>
      </c>
      <c r="P10" s="16">
        <f t="shared" ref="P10:P13" si="13">O10</f>
        <v>9529840.7599999998</v>
      </c>
      <c r="Q10" s="16">
        <v>3979249.96</v>
      </c>
      <c r="R10" s="16">
        <f t="shared" ref="R10" si="14">Q10</f>
        <v>3979249.96</v>
      </c>
      <c r="S10" s="16">
        <v>8610000</v>
      </c>
      <c r="T10" s="16">
        <v>5188736.66</v>
      </c>
      <c r="U10" s="16">
        <v>40500.76</v>
      </c>
      <c r="V10" s="16">
        <v>310666.27</v>
      </c>
      <c r="W10" s="16">
        <v>5314697.96</v>
      </c>
      <c r="X10" s="16">
        <f t="shared" si="8"/>
        <v>270165.51</v>
      </c>
      <c r="Y10" s="16">
        <f t="shared" si="2"/>
        <v>-3295302.04</v>
      </c>
      <c r="Z10" s="16">
        <f t="shared" si="3"/>
        <v>61.727037862950063</v>
      </c>
      <c r="AA10" s="16" t="e">
        <f>W10-#REF!</f>
        <v>#REF!</v>
      </c>
      <c r="AB10" s="16" t="e">
        <f>IF(#REF!=0,0,W10/#REF!*100)</f>
        <v>#REF!</v>
      </c>
      <c r="AC10" s="16">
        <f t="shared" si="9"/>
        <v>125961.29999999981</v>
      </c>
      <c r="AD10" s="16">
        <f t="shared" si="10"/>
        <v>102.42759091959775</v>
      </c>
      <c r="AE10" s="16">
        <f t="shared" si="4"/>
        <v>1335448</v>
      </c>
      <c r="AF10" s="16">
        <f t="shared" si="5"/>
        <v>133.560294362609</v>
      </c>
      <c r="AG10" s="16">
        <f t="shared" si="6"/>
        <v>5314697.96</v>
      </c>
      <c r="AH10" s="16">
        <f t="shared" si="7"/>
        <v>0</v>
      </c>
      <c r="AI10" s="51">
        <f>W10</f>
        <v>5314697.96</v>
      </c>
    </row>
    <row r="11" spans="1:35" s="14" customFormat="1" ht="57.75" hidden="1" customHeight="1" x14ac:dyDescent="0.3">
      <c r="A11" s="13"/>
      <c r="B11" s="67" t="s">
        <v>26</v>
      </c>
      <c r="C11" s="67"/>
      <c r="D11" s="67"/>
      <c r="E11" s="67"/>
      <c r="F11" s="67"/>
      <c r="G11" s="67"/>
      <c r="H11" s="67"/>
      <c r="I11" s="67"/>
      <c r="J11" s="16">
        <v>11880184.26</v>
      </c>
      <c r="K11" s="16">
        <f t="shared" si="11"/>
        <v>11880184.26</v>
      </c>
      <c r="L11" s="16">
        <v>5185922.97</v>
      </c>
      <c r="M11" s="54">
        <f>L11</f>
        <v>5185922.97</v>
      </c>
      <c r="N11" s="16">
        <v>2900000</v>
      </c>
      <c r="O11" s="16">
        <v>2940555.44</v>
      </c>
      <c r="P11" s="16">
        <f t="shared" si="13"/>
        <v>2940555.44</v>
      </c>
      <c r="Q11" s="16">
        <v>2641973.48</v>
      </c>
      <c r="R11" s="53">
        <f>S11</f>
        <v>301000</v>
      </c>
      <c r="S11" s="16">
        <v>301000</v>
      </c>
      <c r="T11" s="16">
        <v>60747</v>
      </c>
      <c r="U11" s="16">
        <v>9536.2900000000009</v>
      </c>
      <c r="V11" s="16">
        <v>3143.85</v>
      </c>
      <c r="W11" s="16">
        <v>-113200.46</v>
      </c>
      <c r="X11" s="16">
        <f t="shared" si="8"/>
        <v>-6392.4400000000005</v>
      </c>
      <c r="Y11" s="16">
        <f t="shared" si="2"/>
        <v>-414200.46</v>
      </c>
      <c r="Z11" s="16">
        <f t="shared" si="3"/>
        <v>-37.608126245847181</v>
      </c>
      <c r="AA11" s="16" t="e">
        <f>W11-#REF!</f>
        <v>#REF!</v>
      </c>
      <c r="AB11" s="16" t="e">
        <f>IF(#REF!=0,0,W11/#REF!*100)</f>
        <v>#REF!</v>
      </c>
      <c r="AC11" s="16">
        <f t="shared" si="9"/>
        <v>-173947.46000000002</v>
      </c>
      <c r="AD11" s="16">
        <f t="shared" si="10"/>
        <v>-186.34740810245773</v>
      </c>
      <c r="AE11" s="16">
        <f t="shared" si="4"/>
        <v>-414200.46</v>
      </c>
      <c r="AF11" s="16">
        <f t="shared" si="5"/>
        <v>-37.608126245847181</v>
      </c>
      <c r="AG11" s="16">
        <f t="shared" si="6"/>
        <v>-5299123.43</v>
      </c>
      <c r="AH11" s="16">
        <f t="shared" si="7"/>
        <v>-2.1828411384984379</v>
      </c>
      <c r="AI11" s="51">
        <f>W11</f>
        <v>-113200.46</v>
      </c>
    </row>
    <row r="12" spans="1:35" s="14" customFormat="1" ht="37.5" hidden="1" customHeight="1" x14ac:dyDescent="0.3">
      <c r="A12" s="13"/>
      <c r="B12" s="67" t="s">
        <v>25</v>
      </c>
      <c r="C12" s="67"/>
      <c r="D12" s="67"/>
      <c r="E12" s="67"/>
      <c r="F12" s="67"/>
      <c r="G12" s="67"/>
      <c r="H12" s="67"/>
      <c r="I12" s="67"/>
      <c r="J12" s="16">
        <v>11042346.74</v>
      </c>
      <c r="K12" s="16">
        <f>J12</f>
        <v>11042346.74</v>
      </c>
      <c r="L12" s="16">
        <v>3395311.15</v>
      </c>
      <c r="M12" s="16">
        <f>L12</f>
        <v>3395311.15</v>
      </c>
      <c r="N12" s="16">
        <v>12675114.5</v>
      </c>
      <c r="O12" s="16">
        <v>12731516.73</v>
      </c>
      <c r="P12" s="16">
        <f>O12</f>
        <v>12731516.73</v>
      </c>
      <c r="Q12" s="16">
        <v>7245697.9900000002</v>
      </c>
      <c r="R12" s="16">
        <f>Q12</f>
        <v>7245697.9900000002</v>
      </c>
      <c r="S12" s="16">
        <v>8665000</v>
      </c>
      <c r="T12" s="16">
        <v>4979825</v>
      </c>
      <c r="U12" s="16">
        <v>-13237.94</v>
      </c>
      <c r="V12" s="16">
        <v>345378.1</v>
      </c>
      <c r="W12" s="16">
        <v>4230901.08</v>
      </c>
      <c r="X12" s="16">
        <f t="shared" si="8"/>
        <v>358616.04</v>
      </c>
      <c r="Y12" s="16">
        <f t="shared" si="2"/>
        <v>-4434098.92</v>
      </c>
      <c r="Z12" s="16">
        <f t="shared" si="3"/>
        <v>48.827479284477789</v>
      </c>
      <c r="AA12" s="16" t="e">
        <f>W12-#REF!</f>
        <v>#REF!</v>
      </c>
      <c r="AB12" s="16" t="e">
        <f>IF(#REF!=0,0,W12/#REF!*100)</f>
        <v>#REF!</v>
      </c>
      <c r="AC12" s="16">
        <f t="shared" si="9"/>
        <v>-748923.91999999993</v>
      </c>
      <c r="AD12" s="16">
        <f t="shared" si="10"/>
        <v>84.960838583685174</v>
      </c>
      <c r="AE12" s="16">
        <f t="shared" si="4"/>
        <v>-3014796.91</v>
      </c>
      <c r="AF12" s="16">
        <f t="shared" si="5"/>
        <v>58.391904904664685</v>
      </c>
      <c r="AG12" s="16">
        <f t="shared" si="6"/>
        <v>835589.93000000017</v>
      </c>
      <c r="AH12" s="16">
        <f t="shared" si="7"/>
        <v>124.61011356794207</v>
      </c>
      <c r="AI12" s="51">
        <f>W12</f>
        <v>4230901.08</v>
      </c>
    </row>
    <row r="13" spans="1:35" s="14" customFormat="1" ht="57.75" hidden="1" customHeight="1" x14ac:dyDescent="0.3">
      <c r="A13" s="13"/>
      <c r="B13" s="67" t="s">
        <v>24</v>
      </c>
      <c r="C13" s="67"/>
      <c r="D13" s="67"/>
      <c r="E13" s="67"/>
      <c r="F13" s="67"/>
      <c r="G13" s="67"/>
      <c r="H13" s="67"/>
      <c r="I13" s="67"/>
      <c r="J13" s="16">
        <v>199821.72</v>
      </c>
      <c r="K13" s="16">
        <f t="shared" ref="K13" si="15">J13</f>
        <v>199821.72</v>
      </c>
      <c r="L13" s="16">
        <v>157824.35999999999</v>
      </c>
      <c r="M13" s="16">
        <f t="shared" ref="M13" si="16">L13</f>
        <v>157824.35999999999</v>
      </c>
      <c r="N13" s="16">
        <v>4514274.29</v>
      </c>
      <c r="O13" s="16">
        <v>6011745.4100000001</v>
      </c>
      <c r="P13" s="16">
        <f t="shared" si="13"/>
        <v>6011745.4100000001</v>
      </c>
      <c r="Q13" s="16">
        <v>1905388.99</v>
      </c>
      <c r="R13" s="16">
        <f t="shared" ref="R13" si="17">Q13</f>
        <v>1905388.99</v>
      </c>
      <c r="S13" s="16">
        <v>4560000</v>
      </c>
      <c r="T13" s="16">
        <v>3179548</v>
      </c>
      <c r="U13" s="16">
        <v>92939.48</v>
      </c>
      <c r="V13" s="16">
        <v>168123.3</v>
      </c>
      <c r="W13" s="16">
        <v>3421552.21</v>
      </c>
      <c r="X13" s="16">
        <f t="shared" si="8"/>
        <v>75183.819999999992</v>
      </c>
      <c r="Y13" s="16">
        <f t="shared" si="2"/>
        <v>-1138447.79</v>
      </c>
      <c r="Z13" s="16">
        <f t="shared" si="3"/>
        <v>75.034039692982461</v>
      </c>
      <c r="AA13" s="16" t="e">
        <f>W13-#REF!</f>
        <v>#REF!</v>
      </c>
      <c r="AB13" s="16" t="e">
        <f>IF(#REF!=0,0,W13/#REF!*100)</f>
        <v>#REF!</v>
      </c>
      <c r="AC13" s="16">
        <f t="shared" si="9"/>
        <v>242004.20999999996</v>
      </c>
      <c r="AD13" s="16">
        <f t="shared" si="10"/>
        <v>107.61127713750507</v>
      </c>
      <c r="AE13" s="16">
        <f t="shared" si="4"/>
        <v>1516163.22</v>
      </c>
      <c r="AF13" s="16">
        <f t="shared" si="5"/>
        <v>179.57237225349979</v>
      </c>
      <c r="AG13" s="16">
        <f t="shared" si="6"/>
        <v>3263727.85</v>
      </c>
      <c r="AH13" s="16">
        <f t="shared" si="7"/>
        <v>2167.9493647241784</v>
      </c>
      <c r="AI13" s="51">
        <f>W13</f>
        <v>3421552.21</v>
      </c>
    </row>
    <row r="14" spans="1:35" s="14" customFormat="1" ht="37.5" hidden="1" customHeight="1" x14ac:dyDescent="0.3">
      <c r="A14" s="13"/>
      <c r="B14" s="67" t="s">
        <v>23</v>
      </c>
      <c r="C14" s="67"/>
      <c r="D14" s="67"/>
      <c r="E14" s="67"/>
      <c r="F14" s="67"/>
      <c r="G14" s="67"/>
      <c r="H14" s="67"/>
      <c r="I14" s="67"/>
      <c r="J14" s="16">
        <v>12135551.99</v>
      </c>
      <c r="K14" s="16">
        <f>J14</f>
        <v>12135551.99</v>
      </c>
      <c r="L14" s="16">
        <v>1024807.59</v>
      </c>
      <c r="M14" s="16">
        <f>L14</f>
        <v>1024807.59</v>
      </c>
      <c r="N14" s="16">
        <v>10267000</v>
      </c>
      <c r="O14" s="16">
        <v>10646674.66</v>
      </c>
      <c r="P14" s="16">
        <f>O14</f>
        <v>10646674.66</v>
      </c>
      <c r="Q14" s="16">
        <v>1323980.55</v>
      </c>
      <c r="R14" s="16">
        <f>Q14</f>
        <v>1323980.55</v>
      </c>
      <c r="S14" s="16">
        <v>16069000</v>
      </c>
      <c r="T14" s="16">
        <v>1954044</v>
      </c>
      <c r="U14" s="16">
        <v>18788.73</v>
      </c>
      <c r="V14" s="16">
        <v>37566.46</v>
      </c>
      <c r="W14" s="16">
        <v>1418147.22</v>
      </c>
      <c r="X14" s="16">
        <f t="shared" si="8"/>
        <v>18777.73</v>
      </c>
      <c r="Y14" s="16">
        <f t="shared" si="2"/>
        <v>-14650852.779999999</v>
      </c>
      <c r="Z14" s="16">
        <f t="shared" si="3"/>
        <v>8.8253607567365737</v>
      </c>
      <c r="AA14" s="16" t="e">
        <f>W14-#REF!</f>
        <v>#REF!</v>
      </c>
      <c r="AB14" s="16" t="e">
        <f>IF(#REF!=0,0,W14/#REF!*100)</f>
        <v>#REF!</v>
      </c>
      <c r="AC14" s="16">
        <f t="shared" si="9"/>
        <v>-535896.78</v>
      </c>
      <c r="AD14" s="16">
        <f t="shared" si="10"/>
        <v>72.574989099528977</v>
      </c>
      <c r="AE14" s="16">
        <f t="shared" si="4"/>
        <v>94166.669999999925</v>
      </c>
      <c r="AF14" s="16">
        <f t="shared" si="5"/>
        <v>107.11239073715998</v>
      </c>
      <c r="AG14" s="16">
        <f t="shared" si="6"/>
        <v>393339.63</v>
      </c>
      <c r="AH14" s="16">
        <f t="shared" si="7"/>
        <v>138.38180296849677</v>
      </c>
      <c r="AI14" s="51">
        <v>11117000</v>
      </c>
    </row>
    <row r="15" spans="1:35" s="14" customFormat="1" ht="18.75" hidden="1" x14ac:dyDescent="0.3">
      <c r="A15" s="13"/>
      <c r="B15" s="67" t="s">
        <v>21</v>
      </c>
      <c r="C15" s="67"/>
      <c r="D15" s="67"/>
      <c r="E15" s="67"/>
      <c r="F15" s="67"/>
      <c r="G15" s="67"/>
      <c r="H15" s="67"/>
      <c r="I15" s="67"/>
      <c r="J15" s="16">
        <f t="shared" ref="J15:W15" si="18">J16+J17</f>
        <v>59077329.089999996</v>
      </c>
      <c r="K15" s="16">
        <f t="shared" si="18"/>
        <v>59077329.089999996</v>
      </c>
      <c r="L15" s="16">
        <f t="shared" si="18"/>
        <v>13305334.91</v>
      </c>
      <c r="M15" s="16">
        <f t="shared" si="18"/>
        <v>13305334.91</v>
      </c>
      <c r="N15" s="16">
        <f t="shared" si="18"/>
        <v>57000020</v>
      </c>
      <c r="O15" s="16">
        <f t="shared" si="18"/>
        <v>59153838.839999996</v>
      </c>
      <c r="P15" s="16">
        <f t="shared" si="18"/>
        <v>59153838.839999996</v>
      </c>
      <c r="Q15" s="16">
        <f t="shared" si="18"/>
        <v>15997449.140000001</v>
      </c>
      <c r="R15" s="16">
        <f t="shared" si="18"/>
        <v>15997449.140000001</v>
      </c>
      <c r="S15" s="16">
        <f t="shared" si="18"/>
        <v>61463920</v>
      </c>
      <c r="T15" s="16">
        <f t="shared" si="18"/>
        <v>17186664</v>
      </c>
      <c r="U15" s="16">
        <f t="shared" ref="U15" si="19">U16+U17</f>
        <v>349905.03</v>
      </c>
      <c r="V15" s="16">
        <f t="shared" si="18"/>
        <v>354464.52</v>
      </c>
      <c r="W15" s="16">
        <f t="shared" si="18"/>
        <v>13319973.880000001</v>
      </c>
      <c r="X15" s="16">
        <f t="shared" si="8"/>
        <v>4559.4899999999907</v>
      </c>
      <c r="Y15" s="16">
        <f t="shared" si="2"/>
        <v>-48143946.119999997</v>
      </c>
      <c r="Z15" s="16">
        <f t="shared" si="3"/>
        <v>21.671207889116086</v>
      </c>
      <c r="AA15" s="16" t="e">
        <f>W15-#REF!</f>
        <v>#REF!</v>
      </c>
      <c r="AB15" s="16" t="e">
        <f>IF(#REF!=0,0,W15/#REF!*100)</f>
        <v>#REF!</v>
      </c>
      <c r="AC15" s="16">
        <f t="shared" si="9"/>
        <v>-3866690.1199999992</v>
      </c>
      <c r="AD15" s="16">
        <f t="shared" si="10"/>
        <v>77.501799534802103</v>
      </c>
      <c r="AE15" s="16">
        <f t="shared" si="4"/>
        <v>-2677475.2599999998</v>
      </c>
      <c r="AF15" s="16">
        <f t="shared" si="5"/>
        <v>83.263111283753076</v>
      </c>
      <c r="AG15" s="16">
        <f t="shared" si="6"/>
        <v>14638.970000000671</v>
      </c>
      <c r="AH15" s="16">
        <f t="shared" si="7"/>
        <v>100.11002331094272</v>
      </c>
      <c r="AI15" s="51">
        <f>AI16+AI17</f>
        <v>13319973.880000001</v>
      </c>
    </row>
    <row r="16" spans="1:35" s="5" customFormat="1" ht="81" hidden="1" customHeight="1" x14ac:dyDescent="0.3">
      <c r="A16" s="8"/>
      <c r="B16" s="58"/>
      <c r="C16" s="58"/>
      <c r="D16" s="58"/>
      <c r="E16" s="58"/>
      <c r="F16" s="58"/>
      <c r="G16" s="58"/>
      <c r="H16" s="58"/>
      <c r="I16" s="11" t="s">
        <v>37</v>
      </c>
      <c r="J16" s="17">
        <v>22311739.960000001</v>
      </c>
      <c r="K16" s="17">
        <f>J16</f>
        <v>22311739.960000001</v>
      </c>
      <c r="L16" s="17">
        <v>10047591.93</v>
      </c>
      <c r="M16" s="17">
        <f>L16</f>
        <v>10047591.93</v>
      </c>
      <c r="N16" s="17">
        <v>24357548.02</v>
      </c>
      <c r="O16" s="17">
        <v>25159321.25</v>
      </c>
      <c r="P16" s="17">
        <f>O16</f>
        <v>25159321.25</v>
      </c>
      <c r="Q16" s="17">
        <v>12497825.08</v>
      </c>
      <c r="R16" s="17">
        <f>Q16</f>
        <v>12497825.08</v>
      </c>
      <c r="S16" s="17">
        <v>26239475</v>
      </c>
      <c r="T16" s="17">
        <v>13212050</v>
      </c>
      <c r="U16" s="17">
        <f>292826+197.25</f>
        <v>293023.25</v>
      </c>
      <c r="V16" s="17">
        <v>310702</v>
      </c>
      <c r="W16" s="17">
        <v>9793669.870000001</v>
      </c>
      <c r="X16" s="17">
        <f t="shared" si="8"/>
        <v>17678.75</v>
      </c>
      <c r="Y16" s="17">
        <f t="shared" si="2"/>
        <v>-16445805.129999999</v>
      </c>
      <c r="Z16" s="17">
        <f t="shared" si="3"/>
        <v>37.324183772731736</v>
      </c>
      <c r="AA16" s="17" t="e">
        <f>W16-#REF!</f>
        <v>#REF!</v>
      </c>
      <c r="AB16" s="17" t="e">
        <f>IF(#REF!=0,0,W16/#REF!*100)</f>
        <v>#REF!</v>
      </c>
      <c r="AC16" s="17">
        <f t="shared" si="9"/>
        <v>-3418380.129999999</v>
      </c>
      <c r="AD16" s="17">
        <f t="shared" si="10"/>
        <v>74.126799928852833</v>
      </c>
      <c r="AE16" s="17">
        <f t="shared" si="4"/>
        <v>-2704155.209999999</v>
      </c>
      <c r="AF16" s="17">
        <f t="shared" si="5"/>
        <v>78.36299361936662</v>
      </c>
      <c r="AG16" s="17">
        <f t="shared" si="6"/>
        <v>-253922.05999999866</v>
      </c>
      <c r="AH16" s="17">
        <f t="shared" si="7"/>
        <v>97.47280680018622</v>
      </c>
      <c r="AI16" s="46">
        <f>W16</f>
        <v>9793669.870000001</v>
      </c>
    </row>
    <row r="17" spans="1:35" s="5" customFormat="1" ht="81.75" hidden="1" customHeight="1" x14ac:dyDescent="0.3">
      <c r="A17" s="8"/>
      <c r="B17" s="58" t="s">
        <v>8</v>
      </c>
      <c r="C17" s="58" t="s">
        <v>22</v>
      </c>
      <c r="D17" s="58" t="s">
        <v>21</v>
      </c>
      <c r="E17" s="58"/>
      <c r="F17" s="58"/>
      <c r="G17" s="6"/>
      <c r="H17" s="6"/>
      <c r="I17" s="11" t="s">
        <v>38</v>
      </c>
      <c r="J17" s="17">
        <v>36765589.129999995</v>
      </c>
      <c r="K17" s="17">
        <f>J17</f>
        <v>36765589.129999995</v>
      </c>
      <c r="L17" s="17">
        <v>3257742.98</v>
      </c>
      <c r="M17" s="17">
        <f>L17</f>
        <v>3257742.98</v>
      </c>
      <c r="N17" s="17">
        <v>32642471.98</v>
      </c>
      <c r="O17" s="17">
        <v>33994517.589999996</v>
      </c>
      <c r="P17" s="17">
        <f>O17</f>
        <v>33994517.589999996</v>
      </c>
      <c r="Q17" s="17">
        <v>3499624.06</v>
      </c>
      <c r="R17" s="17">
        <f>Q17</f>
        <v>3499624.06</v>
      </c>
      <c r="S17" s="17">
        <v>35224445</v>
      </c>
      <c r="T17" s="17">
        <v>3974614</v>
      </c>
      <c r="U17" s="17">
        <f>43493.46+13047.27-15.84+356.89</f>
        <v>56881.78</v>
      </c>
      <c r="V17" s="17">
        <v>43762.52</v>
      </c>
      <c r="W17" s="17">
        <v>3526304.01</v>
      </c>
      <c r="X17" s="17">
        <f t="shared" si="8"/>
        <v>-13119.260000000002</v>
      </c>
      <c r="Y17" s="17">
        <f t="shared" si="2"/>
        <v>-31698140.990000002</v>
      </c>
      <c r="Z17" s="17">
        <f t="shared" si="3"/>
        <v>10.010956907908696</v>
      </c>
      <c r="AA17" s="17" t="e">
        <f>W17-#REF!</f>
        <v>#REF!</v>
      </c>
      <c r="AB17" s="17" t="e">
        <f>IF(#REF!=0,0,W17/#REF!*100)</f>
        <v>#REF!</v>
      </c>
      <c r="AC17" s="17">
        <f t="shared" si="9"/>
        <v>-448309.99000000022</v>
      </c>
      <c r="AD17" s="17">
        <f t="shared" si="10"/>
        <v>88.720665956492866</v>
      </c>
      <c r="AE17" s="17">
        <f t="shared" si="4"/>
        <v>26679.949999999721</v>
      </c>
      <c r="AF17" s="17">
        <f t="shared" si="5"/>
        <v>100.76236617255397</v>
      </c>
      <c r="AG17" s="17">
        <f t="shared" si="6"/>
        <v>268561.0299999998</v>
      </c>
      <c r="AH17" s="17">
        <f t="shared" si="7"/>
        <v>108.24377587945872</v>
      </c>
      <c r="AI17" s="46">
        <f>W17</f>
        <v>3526304.01</v>
      </c>
    </row>
    <row r="18" spans="1:35" s="14" customFormat="1" ht="44.25" hidden="1" customHeight="1" x14ac:dyDescent="0.3">
      <c r="A18" s="13"/>
      <c r="B18" s="67" t="s">
        <v>20</v>
      </c>
      <c r="C18" s="67"/>
      <c r="D18" s="67"/>
      <c r="E18" s="67"/>
      <c r="F18" s="67"/>
      <c r="G18" s="67"/>
      <c r="H18" s="67"/>
      <c r="I18" s="67"/>
      <c r="J18" s="16">
        <v>7183566.0899999999</v>
      </c>
      <c r="K18" s="16">
        <f>J18</f>
        <v>7183566.0899999999</v>
      </c>
      <c r="L18" s="16">
        <v>2713268.37</v>
      </c>
      <c r="M18" s="16">
        <f>L18</f>
        <v>2713268.37</v>
      </c>
      <c r="N18" s="16">
        <v>6803299.9900000002</v>
      </c>
      <c r="O18" s="16">
        <v>7312231.8200000003</v>
      </c>
      <c r="P18" s="16">
        <f>O18</f>
        <v>7312231.8200000003</v>
      </c>
      <c r="Q18" s="16">
        <v>2803884.52</v>
      </c>
      <c r="R18" s="16">
        <f>Q18</f>
        <v>2803884.52</v>
      </c>
      <c r="S18" s="16">
        <v>6678000</v>
      </c>
      <c r="T18" s="16">
        <v>3075380</v>
      </c>
      <c r="U18" s="16">
        <v>196814.19</v>
      </c>
      <c r="V18" s="16">
        <v>170487.74</v>
      </c>
      <c r="W18" s="16">
        <v>3052498.37</v>
      </c>
      <c r="X18" s="16">
        <f t="shared" si="8"/>
        <v>-26326.450000000012</v>
      </c>
      <c r="Y18" s="16">
        <f t="shared" si="2"/>
        <v>-3625501.63</v>
      </c>
      <c r="Z18" s="16">
        <f t="shared" si="3"/>
        <v>45.709768942797247</v>
      </c>
      <c r="AA18" s="16" t="e">
        <f>W18-#REF!</f>
        <v>#REF!</v>
      </c>
      <c r="AB18" s="16" t="e">
        <f>IF(#REF!=0,0,W18/#REF!*100)</f>
        <v>#REF!</v>
      </c>
      <c r="AC18" s="16">
        <f t="shared" si="9"/>
        <v>-22881.629999999888</v>
      </c>
      <c r="AD18" s="16">
        <f t="shared" si="10"/>
        <v>99.255973895908795</v>
      </c>
      <c r="AE18" s="16">
        <f t="shared" si="4"/>
        <v>248613.85000000009</v>
      </c>
      <c r="AF18" s="16">
        <f t="shared" si="5"/>
        <v>108.86676495507027</v>
      </c>
      <c r="AG18" s="16">
        <f t="shared" si="6"/>
        <v>339230</v>
      </c>
      <c r="AH18" s="16">
        <f t="shared" si="7"/>
        <v>112.50263349364147</v>
      </c>
      <c r="AI18" s="51">
        <f>W18</f>
        <v>3052498.37</v>
      </c>
    </row>
    <row r="19" spans="1:35" s="14" customFormat="1" ht="124.5" hidden="1" customHeight="1" x14ac:dyDescent="0.3">
      <c r="A19" s="13"/>
      <c r="B19" s="67" t="s">
        <v>18</v>
      </c>
      <c r="C19" s="67"/>
      <c r="D19" s="67"/>
      <c r="E19" s="67"/>
      <c r="F19" s="67"/>
      <c r="G19" s="67"/>
      <c r="H19" s="67"/>
      <c r="I19" s="67"/>
      <c r="J19" s="16">
        <f t="shared" ref="J19:W19" si="20">J20+J21+J22+J24</f>
        <v>39449619.330000006</v>
      </c>
      <c r="K19" s="16">
        <f t="shared" si="20"/>
        <v>39449619.330000006</v>
      </c>
      <c r="L19" s="16">
        <f t="shared" si="20"/>
        <v>9833772.5500000007</v>
      </c>
      <c r="M19" s="16">
        <f t="shared" si="20"/>
        <v>9833772.5500000007</v>
      </c>
      <c r="N19" s="16">
        <f t="shared" si="20"/>
        <v>42188190.339999996</v>
      </c>
      <c r="O19" s="16">
        <f t="shared" si="20"/>
        <v>49536681.379999995</v>
      </c>
      <c r="P19" s="16">
        <f t="shared" si="20"/>
        <v>49536681.379999995</v>
      </c>
      <c r="Q19" s="16">
        <f t="shared" si="20"/>
        <v>12495779.23</v>
      </c>
      <c r="R19" s="16">
        <f t="shared" si="20"/>
        <v>12495779.23</v>
      </c>
      <c r="S19" s="16">
        <f t="shared" si="20"/>
        <v>47745180</v>
      </c>
      <c r="T19" s="16">
        <f t="shared" si="20"/>
        <v>15836626.059999999</v>
      </c>
      <c r="U19" s="16">
        <f t="shared" ref="U19" si="21">U20+U21+U22+U24</f>
        <v>3860740.3399999994</v>
      </c>
      <c r="V19" s="16">
        <f t="shared" si="20"/>
        <v>753513.49000000011</v>
      </c>
      <c r="W19" s="16">
        <f t="shared" si="20"/>
        <v>15899426.339999998</v>
      </c>
      <c r="X19" s="16">
        <f t="shared" si="8"/>
        <v>-3107226.8499999992</v>
      </c>
      <c r="Y19" s="16">
        <f t="shared" si="2"/>
        <v>-31845753.660000004</v>
      </c>
      <c r="Z19" s="16">
        <f t="shared" si="3"/>
        <v>33.300589378865048</v>
      </c>
      <c r="AA19" s="16" t="e">
        <f>W19-#REF!</f>
        <v>#REF!</v>
      </c>
      <c r="AB19" s="16" t="e">
        <f>IF(#REF!=0,0,W19/#REF!*100)</f>
        <v>#REF!</v>
      </c>
      <c r="AC19" s="16">
        <f t="shared" si="9"/>
        <v>62800.279999999329</v>
      </c>
      <c r="AD19" s="16">
        <f t="shared" si="10"/>
        <v>100.39655087997954</v>
      </c>
      <c r="AE19" s="16">
        <f t="shared" si="4"/>
        <v>3403647.1099999975</v>
      </c>
      <c r="AF19" s="16">
        <f t="shared" si="5"/>
        <v>127.23837423302491</v>
      </c>
      <c r="AG19" s="16">
        <f t="shared" si="6"/>
        <v>6065653.7899999972</v>
      </c>
      <c r="AH19" s="16">
        <f t="shared" si="7"/>
        <v>161.68185972534005</v>
      </c>
      <c r="AI19" s="51">
        <f>AI20+AI21+AI22+AI24</f>
        <v>15899426.339999998</v>
      </c>
    </row>
    <row r="20" spans="1:35" s="5" customFormat="1" ht="149.25" hidden="1" customHeight="1" x14ac:dyDescent="0.3">
      <c r="A20" s="8"/>
      <c r="B20" s="58"/>
      <c r="C20" s="58"/>
      <c r="D20" s="58"/>
      <c r="E20" s="58"/>
      <c r="F20" s="58"/>
      <c r="G20" s="58"/>
      <c r="H20" s="58"/>
      <c r="I20" s="11" t="s">
        <v>19</v>
      </c>
      <c r="J20" s="17">
        <v>38437093.690000005</v>
      </c>
      <c r="K20" s="17">
        <f>J20</f>
        <v>38437093.690000005</v>
      </c>
      <c r="L20" s="17">
        <v>9533751.5099999998</v>
      </c>
      <c r="M20" s="17">
        <f>L20</f>
        <v>9533751.5099999998</v>
      </c>
      <c r="N20" s="23">
        <v>41197224.380000003</v>
      </c>
      <c r="O20" s="17">
        <v>47695088.119999997</v>
      </c>
      <c r="P20" s="17">
        <f>O20</f>
        <v>47695088.119999997</v>
      </c>
      <c r="Q20" s="17">
        <v>11861665.51</v>
      </c>
      <c r="R20" s="17">
        <f>Q20</f>
        <v>11861665.51</v>
      </c>
      <c r="S20" s="17">
        <v>46852732.149999999</v>
      </c>
      <c r="T20" s="23">
        <v>15264336.689999999</v>
      </c>
      <c r="U20" s="17">
        <f>115336.82+3733423.76</f>
        <v>3848760.5799999996</v>
      </c>
      <c r="V20" s="17">
        <v>740426.03</v>
      </c>
      <c r="W20" s="17">
        <v>15268293.489999998</v>
      </c>
      <c r="X20" s="17">
        <f t="shared" si="8"/>
        <v>-3108334.55</v>
      </c>
      <c r="Y20" s="16">
        <f t="shared" si="2"/>
        <v>-31584438.66</v>
      </c>
      <c r="Z20" s="16">
        <f t="shared" si="3"/>
        <v>32.587840216272205</v>
      </c>
      <c r="AA20" s="17" t="e">
        <f>W20-#REF!</f>
        <v>#REF!</v>
      </c>
      <c r="AB20" s="16" t="e">
        <f>IF(#REF!=0,0,W20/#REF!*100)</f>
        <v>#REF!</v>
      </c>
      <c r="AC20" s="17">
        <f t="shared" si="9"/>
        <v>3956.7999999988824</v>
      </c>
      <c r="AD20" s="16">
        <f t="shared" si="10"/>
        <v>100.02592186008705</v>
      </c>
      <c r="AE20" s="17">
        <f t="shared" si="4"/>
        <v>3406627.9799999986</v>
      </c>
      <c r="AF20" s="16">
        <f t="shared" si="5"/>
        <v>128.71964292980641</v>
      </c>
      <c r="AG20" s="16">
        <f t="shared" si="6"/>
        <v>5734541.9799999986</v>
      </c>
      <c r="AH20" s="16">
        <f t="shared" si="7"/>
        <v>160.14989979532203</v>
      </c>
      <c r="AI20" s="46">
        <f>W20</f>
        <v>15268293.489999998</v>
      </c>
    </row>
    <row r="21" spans="1:35" s="5" customFormat="1" ht="83.25" hidden="1" customHeight="1" x14ac:dyDescent="0.3">
      <c r="A21" s="8"/>
      <c r="B21" s="58"/>
      <c r="C21" s="58"/>
      <c r="D21" s="58"/>
      <c r="E21" s="58"/>
      <c r="F21" s="58"/>
      <c r="G21" s="6"/>
      <c r="H21" s="6"/>
      <c r="I21" s="11" t="s">
        <v>39</v>
      </c>
      <c r="J21" s="17">
        <v>939401.44</v>
      </c>
      <c r="K21" s="17">
        <f>J21</f>
        <v>939401.44</v>
      </c>
      <c r="L21" s="17">
        <v>269792.83</v>
      </c>
      <c r="M21" s="17">
        <f>L21</f>
        <v>269792.83</v>
      </c>
      <c r="N21" s="17">
        <v>811765.62</v>
      </c>
      <c r="O21" s="17">
        <v>1628476.84</v>
      </c>
      <c r="P21" s="17">
        <f>O21</f>
        <v>1628476.84</v>
      </c>
      <c r="Q21" s="17">
        <v>465377.99</v>
      </c>
      <c r="R21" s="17">
        <f>Q21</f>
        <v>465377.99</v>
      </c>
      <c r="S21" s="17">
        <v>887447.85</v>
      </c>
      <c r="T21" s="17">
        <v>567289.37</v>
      </c>
      <c r="U21" s="17">
        <v>5420.8</v>
      </c>
      <c r="V21" s="17">
        <v>12756.67</v>
      </c>
      <c r="W21" s="17">
        <v>604895.35</v>
      </c>
      <c r="X21" s="17">
        <f t="shared" si="8"/>
        <v>7335.87</v>
      </c>
      <c r="Y21" s="16">
        <f t="shared" si="2"/>
        <v>-282552.5</v>
      </c>
      <c r="Z21" s="16">
        <f t="shared" si="3"/>
        <v>68.161227727353207</v>
      </c>
      <c r="AA21" s="17" t="e">
        <f>W21-#REF!</f>
        <v>#REF!</v>
      </c>
      <c r="AB21" s="16" t="e">
        <f>IF(#REF!=0,0,W21/#REF!*100)</f>
        <v>#REF!</v>
      </c>
      <c r="AC21" s="17">
        <f t="shared" si="9"/>
        <v>37605.979999999981</v>
      </c>
      <c r="AD21" s="16">
        <f t="shared" si="10"/>
        <v>106.6290648104335</v>
      </c>
      <c r="AE21" s="17">
        <f t="shared" si="4"/>
        <v>139517.35999999999</v>
      </c>
      <c r="AF21" s="16">
        <f t="shared" si="5"/>
        <v>129.97936365662673</v>
      </c>
      <c r="AG21" s="16">
        <f t="shared" si="6"/>
        <v>335102.51999999996</v>
      </c>
      <c r="AH21" s="16">
        <f t="shared" si="7"/>
        <v>224.20734828275454</v>
      </c>
      <c r="AI21" s="46">
        <f>W21</f>
        <v>604895.35</v>
      </c>
    </row>
    <row r="22" spans="1:35" s="14" customFormat="1" ht="63" hidden="1" customHeight="1" x14ac:dyDescent="0.3">
      <c r="A22" s="13"/>
      <c r="B22" s="67" t="s">
        <v>17</v>
      </c>
      <c r="C22" s="67"/>
      <c r="D22" s="67"/>
      <c r="E22" s="67"/>
      <c r="F22" s="67"/>
      <c r="G22" s="67"/>
      <c r="H22" s="67"/>
      <c r="I22" s="67"/>
      <c r="J22" s="16">
        <f t="shared" ref="J22:W22" si="22">J23</f>
        <v>13500</v>
      </c>
      <c r="K22" s="16">
        <f t="shared" si="22"/>
        <v>13500</v>
      </c>
      <c r="L22" s="16">
        <f t="shared" si="22"/>
        <v>13500</v>
      </c>
      <c r="M22" s="16">
        <f t="shared" si="22"/>
        <v>13500</v>
      </c>
      <c r="N22" s="16">
        <f t="shared" si="22"/>
        <v>145882.54999999999</v>
      </c>
      <c r="O22" s="16">
        <f t="shared" si="22"/>
        <v>145882.54999999999</v>
      </c>
      <c r="P22" s="16">
        <f t="shared" si="22"/>
        <v>145882.54999999999</v>
      </c>
      <c r="Q22" s="16">
        <f t="shared" si="22"/>
        <v>145882.54999999999</v>
      </c>
      <c r="R22" s="16">
        <f t="shared" si="22"/>
        <v>145882.54999999999</v>
      </c>
      <c r="S22" s="16">
        <f t="shared" si="22"/>
        <v>5000</v>
      </c>
      <c r="T22" s="16">
        <f t="shared" si="22"/>
        <v>5000</v>
      </c>
      <c r="U22" s="16">
        <f t="shared" si="22"/>
        <v>0</v>
      </c>
      <c r="V22" s="16">
        <f t="shared" si="22"/>
        <v>0</v>
      </c>
      <c r="W22" s="16">
        <f t="shared" si="22"/>
        <v>0</v>
      </c>
      <c r="X22" s="16">
        <f t="shared" si="8"/>
        <v>0</v>
      </c>
      <c r="Y22" s="16">
        <f t="shared" si="2"/>
        <v>-5000</v>
      </c>
      <c r="Z22" s="16">
        <f t="shared" si="3"/>
        <v>0</v>
      </c>
      <c r="AA22" s="16" t="e">
        <f>W22-#REF!</f>
        <v>#REF!</v>
      </c>
      <c r="AB22" s="16" t="e">
        <f>IF(#REF!=0,0,W22/#REF!*100)</f>
        <v>#REF!</v>
      </c>
      <c r="AC22" s="16">
        <f t="shared" si="9"/>
        <v>-5000</v>
      </c>
      <c r="AD22" s="16">
        <f t="shared" si="10"/>
        <v>0</v>
      </c>
      <c r="AE22" s="16">
        <f t="shared" si="4"/>
        <v>-145882.54999999999</v>
      </c>
      <c r="AF22" s="16">
        <f t="shared" si="5"/>
        <v>0</v>
      </c>
      <c r="AG22" s="16">
        <f t="shared" si="6"/>
        <v>-13500</v>
      </c>
      <c r="AH22" s="16">
        <f t="shared" si="7"/>
        <v>0</v>
      </c>
      <c r="AI22" s="51">
        <f t="shared" ref="AI22" si="23">AI23</f>
        <v>0</v>
      </c>
    </row>
    <row r="23" spans="1:35" s="5" customFormat="1" ht="101.25" hidden="1" customHeight="1" x14ac:dyDescent="0.3">
      <c r="A23" s="8"/>
      <c r="B23" s="58" t="s">
        <v>8</v>
      </c>
      <c r="C23" s="58" t="s">
        <v>18</v>
      </c>
      <c r="D23" s="58" t="s">
        <v>17</v>
      </c>
      <c r="E23" s="58"/>
      <c r="F23" s="58"/>
      <c r="G23" s="6"/>
      <c r="H23" s="6"/>
      <c r="I23" s="18" t="s">
        <v>16</v>
      </c>
      <c r="J23" s="17">
        <v>13500</v>
      </c>
      <c r="K23" s="17">
        <f>J23</f>
        <v>13500</v>
      </c>
      <c r="L23" s="17">
        <v>13500</v>
      </c>
      <c r="M23" s="17">
        <f>L23</f>
        <v>13500</v>
      </c>
      <c r="N23" s="17">
        <v>145882.54999999999</v>
      </c>
      <c r="O23" s="17">
        <f>145882.55</f>
        <v>145882.54999999999</v>
      </c>
      <c r="P23" s="17">
        <f>O23</f>
        <v>145882.54999999999</v>
      </c>
      <c r="Q23" s="17">
        <v>145882.54999999999</v>
      </c>
      <c r="R23" s="17">
        <f>Q23</f>
        <v>145882.54999999999</v>
      </c>
      <c r="S23" s="17">
        <v>5000</v>
      </c>
      <c r="T23" s="17">
        <v>5000</v>
      </c>
      <c r="U23" s="17">
        <v>0</v>
      </c>
      <c r="V23" s="17">
        <v>0</v>
      </c>
      <c r="W23" s="17">
        <v>0</v>
      </c>
      <c r="X23" s="17">
        <f t="shared" si="8"/>
        <v>0</v>
      </c>
      <c r="Y23" s="16">
        <f t="shared" si="2"/>
        <v>-5000</v>
      </c>
      <c r="Z23" s="16">
        <f t="shared" si="3"/>
        <v>0</v>
      </c>
      <c r="AA23" s="17" t="e">
        <f>W23-#REF!</f>
        <v>#REF!</v>
      </c>
      <c r="AB23" s="16" t="e">
        <f>IF(#REF!=0,0,W23/#REF!*100)</f>
        <v>#REF!</v>
      </c>
      <c r="AC23" s="17">
        <f t="shared" si="9"/>
        <v>-5000</v>
      </c>
      <c r="AD23" s="16">
        <f t="shared" si="10"/>
        <v>0</v>
      </c>
      <c r="AE23" s="17">
        <f t="shared" si="4"/>
        <v>-145882.54999999999</v>
      </c>
      <c r="AF23" s="16">
        <f t="shared" si="5"/>
        <v>0</v>
      </c>
      <c r="AG23" s="16">
        <f t="shared" si="6"/>
        <v>-13500</v>
      </c>
      <c r="AH23" s="16">
        <f t="shared" si="7"/>
        <v>0</v>
      </c>
      <c r="AI23" s="46">
        <f>W23</f>
        <v>0</v>
      </c>
    </row>
    <row r="24" spans="1:35" s="14" customFormat="1" ht="83.25" hidden="1" customHeight="1" x14ac:dyDescent="0.3">
      <c r="A24" s="13"/>
      <c r="B24" s="57"/>
      <c r="C24" s="57"/>
      <c r="D24" s="57"/>
      <c r="E24" s="57"/>
      <c r="F24" s="57"/>
      <c r="G24" s="15"/>
      <c r="H24" s="15"/>
      <c r="I24" s="57" t="s">
        <v>45</v>
      </c>
      <c r="J24" s="16">
        <f t="shared" ref="J24:T24" si="24">J25</f>
        <v>59624.2</v>
      </c>
      <c r="K24" s="16">
        <f t="shared" si="24"/>
        <v>59624.2</v>
      </c>
      <c r="L24" s="16">
        <f t="shared" si="24"/>
        <v>16728.21</v>
      </c>
      <c r="M24" s="16">
        <f t="shared" si="24"/>
        <v>16728.21</v>
      </c>
      <c r="N24" s="16">
        <f t="shared" si="24"/>
        <v>33317.79</v>
      </c>
      <c r="O24" s="16">
        <f t="shared" si="24"/>
        <v>67233.87</v>
      </c>
      <c r="P24" s="16">
        <f t="shared" si="24"/>
        <v>67233.87</v>
      </c>
      <c r="Q24" s="16">
        <f t="shared" si="24"/>
        <v>22853.18</v>
      </c>
      <c r="R24" s="16">
        <f t="shared" si="24"/>
        <v>22853.18</v>
      </c>
      <c r="S24" s="16">
        <f t="shared" si="24"/>
        <v>0</v>
      </c>
      <c r="T24" s="16">
        <f t="shared" si="24"/>
        <v>0</v>
      </c>
      <c r="U24" s="16">
        <f>U25</f>
        <v>6558.96</v>
      </c>
      <c r="V24" s="16">
        <f>V25</f>
        <v>330.79</v>
      </c>
      <c r="W24" s="16">
        <f t="shared" ref="W24" si="25">W25</f>
        <v>26237.5</v>
      </c>
      <c r="X24" s="16">
        <f t="shared" si="8"/>
        <v>-6228.17</v>
      </c>
      <c r="Y24" s="16">
        <f t="shared" si="2"/>
        <v>26237.5</v>
      </c>
      <c r="Z24" s="16">
        <f t="shared" si="3"/>
        <v>0</v>
      </c>
      <c r="AA24" s="16" t="e">
        <f>W24-#REF!</f>
        <v>#REF!</v>
      </c>
      <c r="AB24" s="16" t="e">
        <f>IF(#REF!=0,0,W24/#REF!*100)</f>
        <v>#REF!</v>
      </c>
      <c r="AC24" s="16">
        <f t="shared" si="9"/>
        <v>26237.5</v>
      </c>
      <c r="AD24" s="16">
        <f t="shared" si="10"/>
        <v>0</v>
      </c>
      <c r="AE24" s="16">
        <f t="shared" si="4"/>
        <v>3384.3199999999997</v>
      </c>
      <c r="AF24" s="16">
        <f t="shared" si="5"/>
        <v>114.80896750474115</v>
      </c>
      <c r="AG24" s="16">
        <f t="shared" si="6"/>
        <v>9509.2900000000009</v>
      </c>
      <c r="AH24" s="16">
        <f t="shared" si="7"/>
        <v>156.84583108413872</v>
      </c>
      <c r="AI24" s="51">
        <f t="shared" ref="AI24" si="26">AI25</f>
        <v>26237.5</v>
      </c>
    </row>
    <row r="25" spans="1:35" s="5" customFormat="1" ht="59.25" hidden="1" customHeight="1" x14ac:dyDescent="0.3">
      <c r="A25" s="8"/>
      <c r="B25" s="58"/>
      <c r="C25" s="58"/>
      <c r="D25" s="58"/>
      <c r="E25" s="58"/>
      <c r="F25" s="58"/>
      <c r="G25" s="6"/>
      <c r="H25" s="6"/>
      <c r="I25" s="18" t="s">
        <v>46</v>
      </c>
      <c r="J25" s="17">
        <v>59624.2</v>
      </c>
      <c r="K25" s="17">
        <f>J25</f>
        <v>59624.2</v>
      </c>
      <c r="L25" s="17">
        <v>16728.21</v>
      </c>
      <c r="M25" s="17">
        <f>L25</f>
        <v>16728.21</v>
      </c>
      <c r="N25" s="17">
        <v>33317.79</v>
      </c>
      <c r="O25" s="17">
        <v>67233.87</v>
      </c>
      <c r="P25" s="17">
        <f>O25</f>
        <v>67233.87</v>
      </c>
      <c r="Q25" s="17">
        <v>22853.18</v>
      </c>
      <c r="R25" s="17">
        <f>Q25</f>
        <v>22853.18</v>
      </c>
      <c r="S25" s="17">
        <v>0</v>
      </c>
      <c r="T25" s="17">
        <v>0</v>
      </c>
      <c r="U25" s="17">
        <v>6558.96</v>
      </c>
      <c r="V25" s="17">
        <v>330.79</v>
      </c>
      <c r="W25" s="17">
        <v>26237.5</v>
      </c>
      <c r="X25" s="17">
        <f t="shared" si="8"/>
        <v>-6228.17</v>
      </c>
      <c r="Y25" s="16">
        <f t="shared" si="2"/>
        <v>26237.5</v>
      </c>
      <c r="Z25" s="16">
        <f t="shared" si="3"/>
        <v>0</v>
      </c>
      <c r="AA25" s="17" t="e">
        <f>W25-#REF!</f>
        <v>#REF!</v>
      </c>
      <c r="AB25" s="16" t="e">
        <f>IF(#REF!=0,0,W25/#REF!*100)</f>
        <v>#REF!</v>
      </c>
      <c r="AC25" s="17">
        <f t="shared" si="9"/>
        <v>26237.5</v>
      </c>
      <c r="AD25" s="16">
        <f t="shared" si="10"/>
        <v>0</v>
      </c>
      <c r="AE25" s="17">
        <f t="shared" si="4"/>
        <v>3384.3199999999997</v>
      </c>
      <c r="AF25" s="16">
        <f t="shared" si="5"/>
        <v>114.80896750474115</v>
      </c>
      <c r="AG25" s="16">
        <f t="shared" si="6"/>
        <v>9509.2900000000009</v>
      </c>
      <c r="AH25" s="16">
        <f t="shared" si="7"/>
        <v>156.84583108413872</v>
      </c>
      <c r="AI25" s="46">
        <f>W25</f>
        <v>26237.5</v>
      </c>
    </row>
    <row r="26" spans="1:35" s="14" customFormat="1" ht="40.5" hidden="1" customHeight="1" x14ac:dyDescent="0.3">
      <c r="A26" s="13"/>
      <c r="B26" s="67" t="s">
        <v>15</v>
      </c>
      <c r="C26" s="67"/>
      <c r="D26" s="67"/>
      <c r="E26" s="67"/>
      <c r="F26" s="67"/>
      <c r="G26" s="67"/>
      <c r="H26" s="67"/>
      <c r="I26" s="67"/>
      <c r="J26" s="16">
        <v>94365.83</v>
      </c>
      <c r="K26" s="16">
        <f>J26</f>
        <v>94365.83</v>
      </c>
      <c r="L26" s="16">
        <v>-59901.89</v>
      </c>
      <c r="M26" s="16">
        <f>L26</f>
        <v>-59901.89</v>
      </c>
      <c r="N26" s="16">
        <v>700000</v>
      </c>
      <c r="O26" s="16">
        <v>700639.49</v>
      </c>
      <c r="P26" s="16">
        <f>O26</f>
        <v>700639.49</v>
      </c>
      <c r="Q26" s="16">
        <v>424307.47</v>
      </c>
      <c r="R26" s="16">
        <f>Q26</f>
        <v>424307.47</v>
      </c>
      <c r="S26" s="16">
        <v>767850</v>
      </c>
      <c r="T26" s="16">
        <v>365196</v>
      </c>
      <c r="U26" s="16">
        <v>0</v>
      </c>
      <c r="V26" s="16">
        <v>0</v>
      </c>
      <c r="W26" s="16">
        <v>123186.46</v>
      </c>
      <c r="X26" s="16">
        <f t="shared" si="8"/>
        <v>0</v>
      </c>
      <c r="Y26" s="16">
        <f t="shared" si="2"/>
        <v>-644663.54</v>
      </c>
      <c r="Z26" s="16">
        <f t="shared" si="3"/>
        <v>16.043037051507454</v>
      </c>
      <c r="AA26" s="16" t="e">
        <f>W26-#REF!</f>
        <v>#REF!</v>
      </c>
      <c r="AB26" s="16" t="e">
        <f>IF(#REF!=0,0,W26/#REF!*100)</f>
        <v>#REF!</v>
      </c>
      <c r="AC26" s="16">
        <f t="shared" si="9"/>
        <v>-242009.53999999998</v>
      </c>
      <c r="AD26" s="16">
        <f t="shared" si="10"/>
        <v>33.731601660478212</v>
      </c>
      <c r="AE26" s="16">
        <f t="shared" si="4"/>
        <v>-301121.00999999995</v>
      </c>
      <c r="AF26" s="16">
        <f t="shared" si="5"/>
        <v>29.032357125364776</v>
      </c>
      <c r="AG26" s="16">
        <f t="shared" si="6"/>
        <v>183088.35</v>
      </c>
      <c r="AH26" s="16">
        <f t="shared" si="7"/>
        <v>-205.64703384150314</v>
      </c>
      <c r="AI26" s="51">
        <v>745000</v>
      </c>
    </row>
    <row r="27" spans="1:35" s="14" customFormat="1" ht="76.5" hidden="1" customHeight="1" x14ac:dyDescent="0.3">
      <c r="A27" s="13"/>
      <c r="B27" s="67" t="s">
        <v>13</v>
      </c>
      <c r="C27" s="67"/>
      <c r="D27" s="67"/>
      <c r="E27" s="67"/>
      <c r="F27" s="67"/>
      <c r="G27" s="67"/>
      <c r="H27" s="67"/>
      <c r="I27" s="67"/>
      <c r="J27" s="16">
        <f t="shared" ref="J27:N27" si="27">J28+J29</f>
        <v>26875602.490000002</v>
      </c>
      <c r="K27" s="16">
        <f t="shared" si="27"/>
        <v>26875602.490000002</v>
      </c>
      <c r="L27" s="16">
        <f t="shared" si="27"/>
        <v>10323510.550000001</v>
      </c>
      <c r="M27" s="16">
        <f t="shared" si="27"/>
        <v>10323510.550000001</v>
      </c>
      <c r="N27" s="16">
        <f t="shared" si="27"/>
        <v>29133952.98</v>
      </c>
      <c r="O27" s="16">
        <f>O28+O29</f>
        <v>30359839.810000002</v>
      </c>
      <c r="P27" s="16">
        <f t="shared" ref="P27:V27" si="28">P28+P29</f>
        <v>30359839.810000002</v>
      </c>
      <c r="Q27" s="16">
        <f t="shared" si="28"/>
        <v>11676813.189999999</v>
      </c>
      <c r="R27" s="16">
        <f t="shared" si="28"/>
        <v>11676813.189999999</v>
      </c>
      <c r="S27" s="16">
        <f t="shared" si="28"/>
        <v>17650000</v>
      </c>
      <c r="T27" s="16">
        <f t="shared" si="28"/>
        <v>11258997.189999999</v>
      </c>
      <c r="U27" s="16">
        <f t="shared" ref="U27" si="29">U28+U29</f>
        <v>270219.65000000002</v>
      </c>
      <c r="V27" s="16">
        <f t="shared" si="28"/>
        <v>111010.95</v>
      </c>
      <c r="W27" s="16">
        <f>W28+W29</f>
        <v>12908736.039999999</v>
      </c>
      <c r="X27" s="16">
        <f t="shared" si="8"/>
        <v>-159208.70000000001</v>
      </c>
      <c r="Y27" s="16">
        <f t="shared" si="2"/>
        <v>-4741263.9600000009</v>
      </c>
      <c r="Z27" s="16">
        <f t="shared" si="3"/>
        <v>73.13731467422096</v>
      </c>
      <c r="AA27" s="16" t="e">
        <f>W27-#REF!</f>
        <v>#REF!</v>
      </c>
      <c r="AB27" s="16" t="e">
        <f>IF(#REF!=0,0,W27/#REF!*100)</f>
        <v>#REF!</v>
      </c>
      <c r="AC27" s="16">
        <f t="shared" si="9"/>
        <v>1649738.8499999996</v>
      </c>
      <c r="AD27" s="16">
        <f t="shared" si="10"/>
        <v>114.65262689172053</v>
      </c>
      <c r="AE27" s="16">
        <f t="shared" si="4"/>
        <v>1231922.8499999996</v>
      </c>
      <c r="AF27" s="16">
        <f t="shared" si="5"/>
        <v>110.55016321623623</v>
      </c>
      <c r="AG27" s="16">
        <f t="shared" si="6"/>
        <v>2585225.4899999984</v>
      </c>
      <c r="AH27" s="16">
        <f t="shared" si="7"/>
        <v>125.04211602709117</v>
      </c>
      <c r="AI27" s="51">
        <f t="shared" ref="AI27" si="30">AI28+AI29</f>
        <v>12908736.039999999</v>
      </c>
    </row>
    <row r="28" spans="1:35" s="5" customFormat="1" ht="39" hidden="1" customHeight="1" x14ac:dyDescent="0.3">
      <c r="A28" s="8"/>
      <c r="B28" s="71" t="s">
        <v>14</v>
      </c>
      <c r="C28" s="71"/>
      <c r="D28" s="71"/>
      <c r="E28" s="71"/>
      <c r="F28" s="71"/>
      <c r="G28" s="71"/>
      <c r="H28" s="71"/>
      <c r="I28" s="71"/>
      <c r="J28" s="17">
        <v>25635946.170000002</v>
      </c>
      <c r="K28" s="17">
        <f>J28</f>
        <v>25635946.170000002</v>
      </c>
      <c r="L28" s="17">
        <v>9723842.6600000001</v>
      </c>
      <c r="M28" s="17">
        <f>L28</f>
        <v>9723842.6600000001</v>
      </c>
      <c r="N28" s="17">
        <v>29103618.59</v>
      </c>
      <c r="O28" s="17">
        <v>29972428.030000001</v>
      </c>
      <c r="P28" s="17">
        <f>O28</f>
        <v>29972428.030000001</v>
      </c>
      <c r="Q28" s="17">
        <v>11512131.859999999</v>
      </c>
      <c r="R28" s="17">
        <f>Q28</f>
        <v>11512131.859999999</v>
      </c>
      <c r="S28" s="17">
        <v>17650000</v>
      </c>
      <c r="T28" s="17">
        <v>11258997.189999999</v>
      </c>
      <c r="U28" s="17">
        <v>270219.65000000002</v>
      </c>
      <c r="V28" s="17">
        <v>111010.95</v>
      </c>
      <c r="W28" s="17">
        <v>12710196.689999999</v>
      </c>
      <c r="X28" s="17">
        <f t="shared" si="8"/>
        <v>-159208.70000000001</v>
      </c>
      <c r="Y28" s="16">
        <f t="shared" si="2"/>
        <v>-4939803.3100000005</v>
      </c>
      <c r="Z28" s="16">
        <f t="shared" si="3"/>
        <v>72.012445835694052</v>
      </c>
      <c r="AA28" s="17" t="e">
        <f>W28-#REF!</f>
        <v>#REF!</v>
      </c>
      <c r="AB28" s="16" t="e">
        <f>IF(#REF!=0,0,W28/#REF!*100)</f>
        <v>#REF!</v>
      </c>
      <c r="AC28" s="17">
        <f t="shared" si="9"/>
        <v>1451199.5</v>
      </c>
      <c r="AD28" s="16">
        <f t="shared" si="10"/>
        <v>112.88924293620862</v>
      </c>
      <c r="AE28" s="17">
        <f t="shared" si="4"/>
        <v>1198064.83</v>
      </c>
      <c r="AF28" s="16">
        <f t="shared" si="5"/>
        <v>110.40697626269198</v>
      </c>
      <c r="AG28" s="16">
        <f t="shared" si="6"/>
        <v>2986354.0299999993</v>
      </c>
      <c r="AH28" s="16">
        <f t="shared" si="7"/>
        <v>130.71166548472308</v>
      </c>
      <c r="AI28" s="46">
        <f>W28</f>
        <v>12710196.689999999</v>
      </c>
    </row>
    <row r="29" spans="1:35" s="5" customFormat="1" ht="42" hidden="1" customHeight="1" x14ac:dyDescent="0.3">
      <c r="A29" s="8"/>
      <c r="B29" s="71" t="s">
        <v>12</v>
      </c>
      <c r="C29" s="71"/>
      <c r="D29" s="71"/>
      <c r="E29" s="71"/>
      <c r="F29" s="71"/>
      <c r="G29" s="71"/>
      <c r="H29" s="71"/>
      <c r="I29" s="71"/>
      <c r="J29" s="17">
        <v>1239656.32</v>
      </c>
      <c r="K29" s="17">
        <f>J29</f>
        <v>1239656.32</v>
      </c>
      <c r="L29" s="17">
        <v>599667.89</v>
      </c>
      <c r="M29" s="17">
        <f>L29</f>
        <v>599667.89</v>
      </c>
      <c r="N29" s="17">
        <v>30334.39</v>
      </c>
      <c r="O29" s="17">
        <v>387411.78</v>
      </c>
      <c r="P29" s="17">
        <f>O29</f>
        <v>387411.78</v>
      </c>
      <c r="Q29" s="17">
        <v>164681.32999999999</v>
      </c>
      <c r="R29" s="17">
        <f>Q29</f>
        <v>164681.32999999999</v>
      </c>
      <c r="S29" s="17">
        <v>0</v>
      </c>
      <c r="T29" s="17">
        <v>0</v>
      </c>
      <c r="U29" s="17">
        <v>0</v>
      </c>
      <c r="V29" s="17">
        <v>0</v>
      </c>
      <c r="W29" s="17">
        <v>198539.35</v>
      </c>
      <c r="X29" s="17">
        <f t="shared" si="8"/>
        <v>0</v>
      </c>
      <c r="Y29" s="16">
        <f t="shared" si="2"/>
        <v>198539.35</v>
      </c>
      <c r="Z29" s="16">
        <f t="shared" si="3"/>
        <v>0</v>
      </c>
      <c r="AA29" s="17" t="e">
        <f>W29-#REF!</f>
        <v>#REF!</v>
      </c>
      <c r="AB29" s="16" t="e">
        <f>IF(#REF!=0,0,W29/#REF!*100)</f>
        <v>#REF!</v>
      </c>
      <c r="AC29" s="17">
        <f t="shared" si="9"/>
        <v>198539.35</v>
      </c>
      <c r="AD29" s="16">
        <f t="shared" si="10"/>
        <v>0</v>
      </c>
      <c r="AE29" s="17">
        <f t="shared" si="4"/>
        <v>33858.020000000019</v>
      </c>
      <c r="AF29" s="16">
        <f t="shared" si="5"/>
        <v>120.55971979337308</v>
      </c>
      <c r="AG29" s="16">
        <f t="shared" si="6"/>
        <v>-401128.54000000004</v>
      </c>
      <c r="AH29" s="16">
        <f t="shared" si="7"/>
        <v>33.108217616921259</v>
      </c>
      <c r="AI29" s="46">
        <f>W29</f>
        <v>198539.35</v>
      </c>
    </row>
    <row r="30" spans="1:35" s="14" customFormat="1" ht="60" hidden="1" customHeight="1" x14ac:dyDescent="0.3">
      <c r="A30" s="13"/>
      <c r="B30" s="67" t="s">
        <v>11</v>
      </c>
      <c r="C30" s="67"/>
      <c r="D30" s="67"/>
      <c r="E30" s="67"/>
      <c r="F30" s="67"/>
      <c r="G30" s="67"/>
      <c r="H30" s="67"/>
      <c r="I30" s="67"/>
      <c r="J30" s="16">
        <f t="shared" ref="J30:W30" si="31">J31+J32</f>
        <v>4290634.29</v>
      </c>
      <c r="K30" s="16">
        <f t="shared" si="31"/>
        <v>4290634.29</v>
      </c>
      <c r="L30" s="16">
        <f t="shared" si="31"/>
        <v>3198289.13</v>
      </c>
      <c r="M30" s="16">
        <f t="shared" si="31"/>
        <v>3198289.13</v>
      </c>
      <c r="N30" s="16">
        <f t="shared" si="31"/>
        <v>3516712.9</v>
      </c>
      <c r="O30" s="16">
        <f t="shared" si="31"/>
        <v>4112775.06</v>
      </c>
      <c r="P30" s="16">
        <f t="shared" si="31"/>
        <v>4112775.06</v>
      </c>
      <c r="Q30" s="16">
        <f t="shared" si="31"/>
        <v>831797.82</v>
      </c>
      <c r="R30" s="16">
        <f t="shared" si="31"/>
        <v>831797.82</v>
      </c>
      <c r="S30" s="16">
        <f t="shared" si="31"/>
        <v>132000</v>
      </c>
      <c r="T30" s="16">
        <f t="shared" si="31"/>
        <v>132000</v>
      </c>
      <c r="U30" s="16">
        <f t="shared" ref="U30" si="32">U31+U32</f>
        <v>0</v>
      </c>
      <c r="V30" s="16">
        <f t="shared" si="31"/>
        <v>300498.12</v>
      </c>
      <c r="W30" s="16">
        <f t="shared" si="31"/>
        <v>1611456.3</v>
      </c>
      <c r="X30" s="16">
        <f t="shared" si="8"/>
        <v>300498.12</v>
      </c>
      <c r="Y30" s="16">
        <f t="shared" si="2"/>
        <v>1479456.3</v>
      </c>
      <c r="Z30" s="16">
        <f t="shared" si="3"/>
        <v>1220.8002272727272</v>
      </c>
      <c r="AA30" s="16" t="e">
        <f>W30-#REF!</f>
        <v>#REF!</v>
      </c>
      <c r="AB30" s="16" t="e">
        <f>IF(#REF!=0,0,W30/#REF!*100)</f>
        <v>#REF!</v>
      </c>
      <c r="AC30" s="16">
        <f t="shared" si="9"/>
        <v>1479456.3</v>
      </c>
      <c r="AD30" s="16">
        <f t="shared" si="10"/>
        <v>1220.8002272727272</v>
      </c>
      <c r="AE30" s="16">
        <f t="shared" si="4"/>
        <v>779658.4800000001</v>
      </c>
      <c r="AF30" s="16">
        <f t="shared" si="5"/>
        <v>193.73172918390193</v>
      </c>
      <c r="AG30" s="16">
        <f t="shared" si="6"/>
        <v>-1586832.8299999998</v>
      </c>
      <c r="AH30" s="16">
        <f t="shared" si="7"/>
        <v>50.384947529743819</v>
      </c>
      <c r="AI30" s="51">
        <f t="shared" ref="AI30" si="33">AI31+AI32</f>
        <v>1611456.3</v>
      </c>
    </row>
    <row r="31" spans="1:35" s="5" customFormat="1" ht="76.5" hidden="1" customHeight="1" x14ac:dyDescent="0.3">
      <c r="A31" s="8"/>
      <c r="B31" s="71" t="s">
        <v>40</v>
      </c>
      <c r="C31" s="71"/>
      <c r="D31" s="71"/>
      <c r="E31" s="71"/>
      <c r="F31" s="71"/>
      <c r="G31" s="71"/>
      <c r="H31" s="71"/>
      <c r="I31" s="71"/>
      <c r="J31" s="17">
        <v>163530</v>
      </c>
      <c r="K31" s="17">
        <f t="shared" ref="K31:K34" si="34">J31</f>
        <v>163530</v>
      </c>
      <c r="L31" s="17">
        <v>0</v>
      </c>
      <c r="M31" s="17">
        <f t="shared" ref="M31:M34" si="35">L31</f>
        <v>0</v>
      </c>
      <c r="N31" s="17">
        <v>762433</v>
      </c>
      <c r="O31" s="17">
        <v>763713</v>
      </c>
      <c r="P31" s="17">
        <f t="shared" ref="P31:P34" si="36">O31</f>
        <v>763713</v>
      </c>
      <c r="Q31" s="17">
        <v>78000</v>
      </c>
      <c r="R31" s="17">
        <f t="shared" ref="R31:R34" si="37">Q31</f>
        <v>78000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f t="shared" si="8"/>
        <v>0</v>
      </c>
      <c r="Y31" s="16">
        <f t="shared" si="2"/>
        <v>0</v>
      </c>
      <c r="Z31" s="16">
        <f t="shared" si="3"/>
        <v>0</v>
      </c>
      <c r="AA31" s="17" t="e">
        <f>W31-#REF!</f>
        <v>#REF!</v>
      </c>
      <c r="AB31" s="16" t="e">
        <f>IF(#REF!=0,0,W31/#REF!*100)</f>
        <v>#REF!</v>
      </c>
      <c r="AC31" s="17">
        <f t="shared" si="9"/>
        <v>0</v>
      </c>
      <c r="AD31" s="16">
        <f t="shared" si="10"/>
        <v>0</v>
      </c>
      <c r="AE31" s="17">
        <f t="shared" si="4"/>
        <v>-78000</v>
      </c>
      <c r="AF31" s="16">
        <f t="shared" si="5"/>
        <v>0</v>
      </c>
      <c r="AG31" s="16">
        <f t="shared" si="6"/>
        <v>0</v>
      </c>
      <c r="AH31" s="16">
        <f t="shared" si="7"/>
        <v>0</v>
      </c>
      <c r="AI31" s="46">
        <f>W31</f>
        <v>0</v>
      </c>
    </row>
    <row r="32" spans="1:35" s="5" customFormat="1" ht="77.25" hidden="1" customHeight="1" x14ac:dyDescent="0.3">
      <c r="A32" s="8"/>
      <c r="B32" s="71" t="s">
        <v>10</v>
      </c>
      <c r="C32" s="71"/>
      <c r="D32" s="71"/>
      <c r="E32" s="71"/>
      <c r="F32" s="71"/>
      <c r="G32" s="71"/>
      <c r="H32" s="71"/>
      <c r="I32" s="71"/>
      <c r="J32" s="17">
        <v>4127104.29</v>
      </c>
      <c r="K32" s="17">
        <f t="shared" si="34"/>
        <v>4127104.29</v>
      </c>
      <c r="L32" s="17">
        <v>3198289.13</v>
      </c>
      <c r="M32" s="17">
        <f t="shared" si="35"/>
        <v>3198289.13</v>
      </c>
      <c r="N32" s="17">
        <v>2754279.9</v>
      </c>
      <c r="O32" s="17">
        <v>3349062.06</v>
      </c>
      <c r="P32" s="17">
        <f t="shared" si="36"/>
        <v>3349062.06</v>
      </c>
      <c r="Q32" s="17">
        <v>753797.82</v>
      </c>
      <c r="R32" s="17">
        <f t="shared" si="37"/>
        <v>753797.82</v>
      </c>
      <c r="S32" s="17">
        <v>132000</v>
      </c>
      <c r="T32" s="17">
        <v>132000</v>
      </c>
      <c r="U32" s="17">
        <v>0</v>
      </c>
      <c r="V32" s="17">
        <v>300498.12</v>
      </c>
      <c r="W32" s="17">
        <v>1611456.3</v>
      </c>
      <c r="X32" s="17">
        <f t="shared" si="8"/>
        <v>300498.12</v>
      </c>
      <c r="Y32" s="16">
        <f t="shared" si="2"/>
        <v>1479456.3</v>
      </c>
      <c r="Z32" s="16">
        <f t="shared" si="3"/>
        <v>1220.8002272727272</v>
      </c>
      <c r="AA32" s="17" t="e">
        <f>W32-#REF!</f>
        <v>#REF!</v>
      </c>
      <c r="AB32" s="16" t="e">
        <f>IF(#REF!=0,0,W32/#REF!*100)</f>
        <v>#REF!</v>
      </c>
      <c r="AC32" s="17">
        <f t="shared" si="9"/>
        <v>1479456.3</v>
      </c>
      <c r="AD32" s="16">
        <f t="shared" si="10"/>
        <v>1220.8002272727272</v>
      </c>
      <c r="AE32" s="17">
        <f t="shared" si="4"/>
        <v>857658.4800000001</v>
      </c>
      <c r="AF32" s="16">
        <f t="shared" si="5"/>
        <v>213.77831790492579</v>
      </c>
      <c r="AG32" s="16">
        <f t="shared" si="6"/>
        <v>-1586832.8299999998</v>
      </c>
      <c r="AH32" s="16">
        <f t="shared" si="7"/>
        <v>50.384947529743819</v>
      </c>
      <c r="AI32" s="46">
        <f>W32</f>
        <v>1611456.3</v>
      </c>
    </row>
    <row r="33" spans="1:35" s="14" customFormat="1" ht="39.75" hidden="1" customHeight="1" x14ac:dyDescent="0.3">
      <c r="A33" s="13"/>
      <c r="B33" s="67" t="s">
        <v>9</v>
      </c>
      <c r="C33" s="67"/>
      <c r="D33" s="67"/>
      <c r="E33" s="67"/>
      <c r="F33" s="67"/>
      <c r="G33" s="67"/>
      <c r="H33" s="67"/>
      <c r="I33" s="67"/>
      <c r="J33" s="16">
        <v>2338187.02</v>
      </c>
      <c r="K33" s="16">
        <f t="shared" si="34"/>
        <v>2338187.02</v>
      </c>
      <c r="L33" s="16">
        <v>885150.03</v>
      </c>
      <c r="M33" s="16">
        <f t="shared" si="35"/>
        <v>885150.03</v>
      </c>
      <c r="N33" s="16">
        <v>2799320.03</v>
      </c>
      <c r="O33" s="16">
        <v>3055345.14</v>
      </c>
      <c r="P33" s="16">
        <f t="shared" si="36"/>
        <v>3055345.14</v>
      </c>
      <c r="Q33" s="16">
        <v>670629.48</v>
      </c>
      <c r="R33" s="16">
        <f t="shared" si="37"/>
        <v>670629.48</v>
      </c>
      <c r="S33" s="16">
        <v>908746</v>
      </c>
      <c r="T33" s="16">
        <v>464951.91</v>
      </c>
      <c r="U33" s="16">
        <v>19767.46</v>
      </c>
      <c r="V33" s="16">
        <v>32253.29</v>
      </c>
      <c r="W33" s="16">
        <v>605274.47</v>
      </c>
      <c r="X33" s="16">
        <f t="shared" si="8"/>
        <v>12485.830000000002</v>
      </c>
      <c r="Y33" s="16">
        <f t="shared" si="2"/>
        <v>-303471.53000000003</v>
      </c>
      <c r="Z33" s="16">
        <f t="shared" si="3"/>
        <v>66.605461812211558</v>
      </c>
      <c r="AA33" s="16" t="e">
        <f>W33-#REF!</f>
        <v>#REF!</v>
      </c>
      <c r="AB33" s="16" t="e">
        <f>IF(#REF!=0,0,W33/#REF!*100)</f>
        <v>#REF!</v>
      </c>
      <c r="AC33" s="16">
        <f t="shared" si="9"/>
        <v>140322.56</v>
      </c>
      <c r="AD33" s="16">
        <f t="shared" si="10"/>
        <v>130.18001582142119</v>
      </c>
      <c r="AE33" s="16">
        <f t="shared" si="4"/>
        <v>-65355.010000000009</v>
      </c>
      <c r="AF33" s="16">
        <f t="shared" si="5"/>
        <v>90.254676844805573</v>
      </c>
      <c r="AG33" s="16">
        <f t="shared" si="6"/>
        <v>-279875.56000000006</v>
      </c>
      <c r="AH33" s="16">
        <f t="shared" si="7"/>
        <v>68.381003161690003</v>
      </c>
      <c r="AI33" s="51">
        <f>W33</f>
        <v>605274.47</v>
      </c>
    </row>
    <row r="34" spans="1:35" s="27" customFormat="1" ht="30" hidden="1" customHeight="1" x14ac:dyDescent="0.3">
      <c r="A34" s="24"/>
      <c r="B34" s="25"/>
      <c r="C34" s="25"/>
      <c r="D34" s="25"/>
      <c r="E34" s="25"/>
      <c r="F34" s="25"/>
      <c r="G34" s="25"/>
      <c r="H34" s="25"/>
      <c r="I34" s="26" t="s">
        <v>49</v>
      </c>
      <c r="J34" s="21">
        <v>256536.06</v>
      </c>
      <c r="K34" s="21">
        <f t="shared" si="34"/>
        <v>256536.06</v>
      </c>
      <c r="L34" s="21">
        <v>148237.45000000001</v>
      </c>
      <c r="M34" s="21">
        <f t="shared" si="35"/>
        <v>148237.45000000001</v>
      </c>
      <c r="N34" s="21">
        <v>210726.7</v>
      </c>
      <c r="O34" s="32">
        <f>221100.64+0.02+606.42</f>
        <v>221707.08000000002</v>
      </c>
      <c r="P34" s="21">
        <f t="shared" si="36"/>
        <v>221707.08000000002</v>
      </c>
      <c r="Q34" s="21">
        <v>66348.399999999994</v>
      </c>
      <c r="R34" s="21">
        <f t="shared" si="37"/>
        <v>66348.399999999994</v>
      </c>
      <c r="S34" s="17">
        <v>315519</v>
      </c>
      <c r="T34" s="32">
        <v>153000</v>
      </c>
      <c r="U34" s="32">
        <v>2114.8200000000002</v>
      </c>
      <c r="V34" s="32">
        <v>5080.8900000000003</v>
      </c>
      <c r="W34" s="32">
        <v>96550.29</v>
      </c>
      <c r="X34" s="21">
        <f t="shared" si="8"/>
        <v>2966.07</v>
      </c>
      <c r="Y34" s="16">
        <f t="shared" si="2"/>
        <v>-218968.71000000002</v>
      </c>
      <c r="Z34" s="16">
        <f t="shared" si="3"/>
        <v>30.600467800671272</v>
      </c>
      <c r="AA34" s="17" t="e">
        <f>W34-#REF!</f>
        <v>#REF!</v>
      </c>
      <c r="AB34" s="16" t="e">
        <f>IF(#REF!=0,0,W34/#REF!*100)</f>
        <v>#REF!</v>
      </c>
      <c r="AC34" s="17">
        <f t="shared" si="9"/>
        <v>-56449.710000000006</v>
      </c>
      <c r="AD34" s="16">
        <f t="shared" si="10"/>
        <v>63.104764705882346</v>
      </c>
      <c r="AE34" s="17">
        <f t="shared" si="4"/>
        <v>30201.89</v>
      </c>
      <c r="AF34" s="16">
        <f t="shared" si="5"/>
        <v>145.52014818744686</v>
      </c>
      <c r="AG34" s="16">
        <f t="shared" si="6"/>
        <v>-51687.160000000018</v>
      </c>
      <c r="AH34" s="16">
        <f t="shared" si="7"/>
        <v>65.13218488310477</v>
      </c>
      <c r="AI34" s="46">
        <f>W34</f>
        <v>96550.29</v>
      </c>
    </row>
    <row r="35" spans="1:35" s="14" customFormat="1" ht="36.75" hidden="1" customHeight="1" x14ac:dyDescent="0.3">
      <c r="A35" s="13"/>
      <c r="B35" s="67" t="s">
        <v>7</v>
      </c>
      <c r="C35" s="67"/>
      <c r="D35" s="67"/>
      <c r="E35" s="67"/>
      <c r="F35" s="67"/>
      <c r="G35" s="67"/>
      <c r="H35" s="67"/>
      <c r="I35" s="67"/>
      <c r="J35" s="16">
        <f t="shared" ref="J35:V35" si="38">J36+J37</f>
        <v>1294662.3799999999</v>
      </c>
      <c r="K35" s="16">
        <f t="shared" si="38"/>
        <v>3582545.8899999997</v>
      </c>
      <c r="L35" s="16">
        <f t="shared" si="38"/>
        <v>378820.33</v>
      </c>
      <c r="M35" s="16">
        <f t="shared" si="38"/>
        <v>2312203.84</v>
      </c>
      <c r="N35" s="16">
        <f t="shared" si="38"/>
        <v>2895802</v>
      </c>
      <c r="O35" s="16">
        <f t="shared" si="38"/>
        <v>4075696.4</v>
      </c>
      <c r="P35" s="16">
        <f t="shared" si="38"/>
        <v>4075696.4</v>
      </c>
      <c r="Q35" s="16">
        <v>2224033</v>
      </c>
      <c r="R35" s="16">
        <f t="shared" ref="R35" si="39">R36+R37</f>
        <v>2205883</v>
      </c>
      <c r="S35" s="16">
        <f t="shared" si="38"/>
        <v>2287883.5099999998</v>
      </c>
      <c r="T35" s="16">
        <f t="shared" si="38"/>
        <v>2287883.5100000002</v>
      </c>
      <c r="U35" s="16">
        <f t="shared" ref="U35" si="40">U36+U37</f>
        <v>20764.73</v>
      </c>
      <c r="V35" s="16">
        <f t="shared" si="38"/>
        <v>111884.34</v>
      </c>
      <c r="W35" s="16">
        <v>2273596.79</v>
      </c>
      <c r="X35" s="16">
        <f t="shared" si="8"/>
        <v>91119.61</v>
      </c>
      <c r="Y35" s="16">
        <f t="shared" si="2"/>
        <v>-14286.719999999739</v>
      </c>
      <c r="Z35" s="16">
        <f t="shared" si="3"/>
        <v>99.375548626599453</v>
      </c>
      <c r="AA35" s="16" t="e">
        <f>W35-#REF!</f>
        <v>#REF!</v>
      </c>
      <c r="AB35" s="16" t="e">
        <f>IF(#REF!=0,0,W35/#REF!*100)</f>
        <v>#REF!</v>
      </c>
      <c r="AC35" s="16">
        <f t="shared" si="9"/>
        <v>-14286.720000000205</v>
      </c>
      <c r="AD35" s="16">
        <f t="shared" si="10"/>
        <v>99.375548626599425</v>
      </c>
      <c r="AE35" s="16">
        <f t="shared" si="4"/>
        <v>67713.790000000037</v>
      </c>
      <c r="AF35" s="16">
        <f t="shared" si="5"/>
        <v>103.06969091289066</v>
      </c>
      <c r="AG35" s="16">
        <f t="shared" si="6"/>
        <v>-38607.049999999814</v>
      </c>
      <c r="AH35" s="16">
        <f t="shared" si="7"/>
        <v>98.33029210781001</v>
      </c>
      <c r="AI35" s="51">
        <f t="shared" ref="AI35" si="41">AI36+AI37</f>
        <v>4719451.7300000004</v>
      </c>
    </row>
    <row r="36" spans="1:35" s="5" customFormat="1" ht="45" hidden="1" customHeight="1" x14ac:dyDescent="0.3">
      <c r="A36" s="8"/>
      <c r="B36" s="58"/>
      <c r="C36" s="58"/>
      <c r="D36" s="58"/>
      <c r="E36" s="58"/>
      <c r="F36" s="58"/>
      <c r="G36" s="58"/>
      <c r="H36" s="58"/>
      <c r="I36" s="58" t="s">
        <v>54</v>
      </c>
      <c r="J36" s="17">
        <v>1294662.3799999999</v>
      </c>
      <c r="K36" s="17">
        <f>J36</f>
        <v>1294662.3799999999</v>
      </c>
      <c r="L36" s="17">
        <v>378820.33</v>
      </c>
      <c r="M36" s="17">
        <f>L36</f>
        <v>378820.33</v>
      </c>
      <c r="N36" s="17">
        <v>0</v>
      </c>
      <c r="O36" s="17">
        <v>1151029.3999999999</v>
      </c>
      <c r="P36" s="17">
        <f>O36</f>
        <v>1151029.3999999999</v>
      </c>
      <c r="Q36" s="17">
        <v>381935</v>
      </c>
      <c r="R36" s="17">
        <f>Q36</f>
        <v>381935</v>
      </c>
      <c r="S36" s="17">
        <v>0</v>
      </c>
      <c r="T36" s="17">
        <v>0</v>
      </c>
      <c r="U36" s="17">
        <v>20422.27</v>
      </c>
      <c r="V36" s="17">
        <v>53944.34</v>
      </c>
      <c r="W36" s="17">
        <v>363899.73</v>
      </c>
      <c r="X36" s="21">
        <f t="shared" si="8"/>
        <v>33522.069999999992</v>
      </c>
      <c r="Y36" s="16">
        <f t="shared" si="2"/>
        <v>363899.73</v>
      </c>
      <c r="Z36" s="16">
        <f t="shared" si="3"/>
        <v>0</v>
      </c>
      <c r="AA36" s="17" t="e">
        <f>W36-#REF!</f>
        <v>#REF!</v>
      </c>
      <c r="AB36" s="16" t="e">
        <f>IF(#REF!=0,0,W36/#REF!*100)</f>
        <v>#REF!</v>
      </c>
      <c r="AC36" s="16">
        <f t="shared" si="9"/>
        <v>363899.73</v>
      </c>
      <c r="AD36" s="16">
        <f t="shared" si="10"/>
        <v>0</v>
      </c>
      <c r="AE36" s="17">
        <f t="shared" si="4"/>
        <v>-18035.270000000019</v>
      </c>
      <c r="AF36" s="16">
        <f t="shared" si="5"/>
        <v>95.277921635880446</v>
      </c>
      <c r="AG36" s="16">
        <f t="shared" si="6"/>
        <v>-14920.600000000035</v>
      </c>
      <c r="AH36" s="16">
        <f t="shared" si="7"/>
        <v>96.061299033238257</v>
      </c>
      <c r="AI36" s="46">
        <f>W36</f>
        <v>363899.73</v>
      </c>
    </row>
    <row r="37" spans="1:35" s="5" customFormat="1" ht="28.5" hidden="1" customHeight="1" x14ac:dyDescent="0.3">
      <c r="A37" s="8"/>
      <c r="B37" s="58"/>
      <c r="C37" s="58"/>
      <c r="D37" s="58"/>
      <c r="E37" s="58"/>
      <c r="F37" s="58"/>
      <c r="G37" s="58"/>
      <c r="H37" s="58"/>
      <c r="I37" s="58" t="s">
        <v>53</v>
      </c>
      <c r="J37" s="17">
        <v>0</v>
      </c>
      <c r="K37" s="31">
        <f>S37</f>
        <v>2287883.5099999998</v>
      </c>
      <c r="L37" s="17">
        <v>0</v>
      </c>
      <c r="M37" s="55">
        <f>W37</f>
        <v>1933383.51</v>
      </c>
      <c r="N37" s="17">
        <v>2895802</v>
      </c>
      <c r="O37" s="17">
        <v>2924667</v>
      </c>
      <c r="P37" s="17">
        <f>O37</f>
        <v>2924667</v>
      </c>
      <c r="Q37" s="17">
        <v>1823948</v>
      </c>
      <c r="R37" s="17">
        <f>Q37</f>
        <v>1823948</v>
      </c>
      <c r="S37" s="17">
        <v>2287883.5099999998</v>
      </c>
      <c r="T37" s="17">
        <v>2287883.5100000002</v>
      </c>
      <c r="U37" s="17">
        <v>342.46</v>
      </c>
      <c r="V37" s="17">
        <v>57940</v>
      </c>
      <c r="W37" s="17">
        <v>1933383.51</v>
      </c>
      <c r="X37" s="21">
        <f t="shared" si="8"/>
        <v>57597.54</v>
      </c>
      <c r="Y37" s="16">
        <f t="shared" si="2"/>
        <v>-354499.99999999977</v>
      </c>
      <c r="Z37" s="16">
        <f t="shared" si="3"/>
        <v>84.505329993833485</v>
      </c>
      <c r="AA37" s="17" t="e">
        <f>W37-#REF!</f>
        <v>#REF!</v>
      </c>
      <c r="AB37" s="16" t="e">
        <f>IF(#REF!=0,0,W37/#REF!*100)</f>
        <v>#REF!</v>
      </c>
      <c r="AC37" s="16">
        <f t="shared" si="9"/>
        <v>-354500.00000000023</v>
      </c>
      <c r="AD37" s="16">
        <f t="shared" si="10"/>
        <v>84.50532999383347</v>
      </c>
      <c r="AE37" s="17">
        <f t="shared" si="4"/>
        <v>109435.51000000001</v>
      </c>
      <c r="AF37" s="16">
        <f t="shared" si="5"/>
        <v>105.99992488820953</v>
      </c>
      <c r="AG37" s="16">
        <f t="shared" si="6"/>
        <v>0</v>
      </c>
      <c r="AH37" s="16">
        <f t="shared" si="7"/>
        <v>100</v>
      </c>
      <c r="AI37" s="46">
        <f>5544443-1188891</f>
        <v>4355552</v>
      </c>
    </row>
    <row r="38" spans="1:35" s="14" customFormat="1" ht="36.75" customHeight="1" x14ac:dyDescent="0.3">
      <c r="A38" s="13"/>
      <c r="B38" s="67" t="s">
        <v>1</v>
      </c>
      <c r="C38" s="67"/>
      <c r="D38" s="67"/>
      <c r="E38" s="67"/>
      <c r="F38" s="67"/>
      <c r="G38" s="67"/>
      <c r="H38" s="67"/>
      <c r="I38" s="67"/>
      <c r="J38" s="16">
        <f t="shared" ref="J38:W38" si="42">J39+J40+J41+J42+J43+J44+J45</f>
        <v>1731743649.9200001</v>
      </c>
      <c r="K38" s="16">
        <f t="shared" si="42"/>
        <v>1726065816.5200002</v>
      </c>
      <c r="L38" s="35">
        <f t="shared" si="42"/>
        <v>622192156.86000001</v>
      </c>
      <c r="M38" s="35">
        <f t="shared" si="42"/>
        <v>618526388.46000004</v>
      </c>
      <c r="N38" s="16">
        <f t="shared" si="42"/>
        <v>1949401304.4499998</v>
      </c>
      <c r="O38" s="16">
        <f t="shared" si="42"/>
        <v>1942881158.9100001</v>
      </c>
      <c r="P38" s="16">
        <f t="shared" si="42"/>
        <v>1942881158.9100001</v>
      </c>
      <c r="Q38" s="16">
        <f t="shared" si="42"/>
        <v>764873470.11000001</v>
      </c>
      <c r="R38" s="16">
        <f t="shared" si="42"/>
        <v>764873470.11000001</v>
      </c>
      <c r="S38" s="16">
        <f t="shared" si="42"/>
        <v>1808333318.05</v>
      </c>
      <c r="T38" s="16">
        <f t="shared" si="42"/>
        <v>1249255679.2</v>
      </c>
      <c r="U38" s="16">
        <f t="shared" ref="U38" si="43">U39+U40+U41+U42+U43+U44+U45</f>
        <v>21716146.100000001</v>
      </c>
      <c r="V38" s="16">
        <f t="shared" si="42"/>
        <v>38355401.130000003</v>
      </c>
      <c r="W38" s="16">
        <f t="shared" si="42"/>
        <v>733054122.66999996</v>
      </c>
      <c r="X38" s="16">
        <f t="shared" si="8"/>
        <v>16639255.030000001</v>
      </c>
      <c r="Y38" s="16">
        <f t="shared" si="2"/>
        <v>-1075279195.3800001</v>
      </c>
      <c r="Z38" s="16">
        <f t="shared" si="3"/>
        <v>40.537555513298976</v>
      </c>
      <c r="AA38" s="16" t="e">
        <f>W38-#REF!</f>
        <v>#REF!</v>
      </c>
      <c r="AB38" s="16" t="e">
        <f>IF(#REF!=0,0,W38/#REF!*100)</f>
        <v>#REF!</v>
      </c>
      <c r="AC38" s="16">
        <f t="shared" si="9"/>
        <v>-516201556.53000009</v>
      </c>
      <c r="AD38" s="16">
        <f t="shared" si="10"/>
        <v>58.679270775013336</v>
      </c>
      <c r="AE38" s="16">
        <f t="shared" si="4"/>
        <v>-31819347.440000057</v>
      </c>
      <c r="AF38" s="16">
        <f t="shared" si="5"/>
        <v>95.839920106599592</v>
      </c>
      <c r="AG38" s="16">
        <f t="shared" si="6"/>
        <v>114527734.20999992</v>
      </c>
      <c r="AH38" s="16">
        <f t="shared" si="7"/>
        <v>118.51622442417531</v>
      </c>
      <c r="AI38" s="51" t="e">
        <f t="shared" ref="AI38" si="44">AI39+AI40+AI41+AI42+AI43+AI44+AI45</f>
        <v>#REF!</v>
      </c>
    </row>
    <row r="39" spans="1:35" s="14" customFormat="1" ht="38.25" customHeight="1" x14ac:dyDescent="0.3">
      <c r="A39" s="13"/>
      <c r="B39" s="67" t="s">
        <v>6</v>
      </c>
      <c r="C39" s="67"/>
      <c r="D39" s="67"/>
      <c r="E39" s="67"/>
      <c r="F39" s="67"/>
      <c r="G39" s="67"/>
      <c r="H39" s="67"/>
      <c r="I39" s="67"/>
      <c r="J39" s="16">
        <v>426424900</v>
      </c>
      <c r="K39" s="16">
        <f>J39</f>
        <v>426424900</v>
      </c>
      <c r="L39" s="38">
        <v>188677461</v>
      </c>
      <c r="M39" s="38">
        <f>L39</f>
        <v>188677461</v>
      </c>
      <c r="N39" s="16">
        <v>436509000</v>
      </c>
      <c r="O39" s="16">
        <v>436509000</v>
      </c>
      <c r="P39" s="16">
        <f t="shared" ref="P39:P45" si="45">O39</f>
        <v>436509000</v>
      </c>
      <c r="Q39" s="16">
        <v>203899546</v>
      </c>
      <c r="R39" s="16">
        <f t="shared" ref="R39:R45" si="46">Q39</f>
        <v>203899546</v>
      </c>
      <c r="S39" s="16">
        <v>438762000</v>
      </c>
      <c r="T39" s="16">
        <v>219381000</v>
      </c>
      <c r="U39" s="16">
        <v>0</v>
      </c>
      <c r="V39" s="16">
        <v>22134455</v>
      </c>
      <c r="W39" s="16">
        <v>204951955</v>
      </c>
      <c r="X39" s="16">
        <f t="shared" si="8"/>
        <v>22134455</v>
      </c>
      <c r="Y39" s="16">
        <f t="shared" si="2"/>
        <v>-233810045</v>
      </c>
      <c r="Z39" s="16">
        <f t="shared" si="3"/>
        <v>46.711418719032189</v>
      </c>
      <c r="AA39" s="16" t="e">
        <f>W39-#REF!</f>
        <v>#REF!</v>
      </c>
      <c r="AB39" s="16" t="e">
        <f>IF(#REF!=0,0,W39/#REF!*100)</f>
        <v>#REF!</v>
      </c>
      <c r="AC39" s="16">
        <f t="shared" si="9"/>
        <v>-14429045</v>
      </c>
      <c r="AD39" s="16">
        <f t="shared" si="10"/>
        <v>93.422837438064377</v>
      </c>
      <c r="AE39" s="16">
        <f t="shared" si="4"/>
        <v>1052409</v>
      </c>
      <c r="AF39" s="16">
        <f t="shared" si="5"/>
        <v>100.51614092362912</v>
      </c>
      <c r="AG39" s="16">
        <f t="shared" si="6"/>
        <v>16274494</v>
      </c>
      <c r="AH39" s="16">
        <f t="shared" si="7"/>
        <v>108.62556338936531</v>
      </c>
      <c r="AI39" s="51">
        <v>436509000</v>
      </c>
    </row>
    <row r="40" spans="1:35" s="14" customFormat="1" ht="62.25" customHeight="1" x14ac:dyDescent="0.3">
      <c r="A40" s="13"/>
      <c r="B40" s="67" t="s">
        <v>5</v>
      </c>
      <c r="C40" s="67"/>
      <c r="D40" s="67"/>
      <c r="E40" s="67"/>
      <c r="F40" s="67"/>
      <c r="G40" s="67"/>
      <c r="H40" s="67"/>
      <c r="I40" s="67"/>
      <c r="J40" s="16">
        <v>276999912.48000002</v>
      </c>
      <c r="K40" s="16">
        <f>J40</f>
        <v>276999912.48000002</v>
      </c>
      <c r="L40" s="38">
        <v>33648220.090000004</v>
      </c>
      <c r="M40" s="38">
        <f>L40</f>
        <v>33648220.090000004</v>
      </c>
      <c r="N40" s="16">
        <v>269127448.56</v>
      </c>
      <c r="O40" s="16">
        <v>266680542.02000001</v>
      </c>
      <c r="P40" s="16">
        <f t="shared" si="45"/>
        <v>266680542.02000001</v>
      </c>
      <c r="Q40" s="16">
        <v>27832713.780000001</v>
      </c>
      <c r="R40" s="16">
        <f t="shared" si="46"/>
        <v>27832713.780000001</v>
      </c>
      <c r="S40" s="16">
        <v>266544717.60999998</v>
      </c>
      <c r="T40" s="16">
        <v>210448468.86000001</v>
      </c>
      <c r="U40" s="16">
        <v>1211488.55</v>
      </c>
      <c r="V40" s="16">
        <v>19099.43</v>
      </c>
      <c r="W40" s="16">
        <v>35497299.25</v>
      </c>
      <c r="X40" s="16">
        <f t="shared" si="8"/>
        <v>-1192389.1200000001</v>
      </c>
      <c r="Y40" s="16">
        <f t="shared" si="2"/>
        <v>-231047418.35999998</v>
      </c>
      <c r="Z40" s="16">
        <f t="shared" si="3"/>
        <v>13.317577466284119</v>
      </c>
      <c r="AA40" s="16" t="e">
        <f>W40-#REF!</f>
        <v>#REF!</v>
      </c>
      <c r="AB40" s="16" t="e">
        <f>IF(#REF!=0,0,W40/#REF!*100)</f>
        <v>#REF!</v>
      </c>
      <c r="AC40" s="16">
        <f t="shared" si="9"/>
        <v>-174951169.61000001</v>
      </c>
      <c r="AD40" s="16">
        <f t="shared" si="10"/>
        <v>16.867454271484593</v>
      </c>
      <c r="AE40" s="16">
        <f t="shared" si="4"/>
        <v>7664585.4699999988</v>
      </c>
      <c r="AF40" s="16">
        <f t="shared" si="5"/>
        <v>127.53804580675711</v>
      </c>
      <c r="AG40" s="16">
        <f t="shared" si="6"/>
        <v>1849079.1599999964</v>
      </c>
      <c r="AH40" s="16">
        <f t="shared" si="7"/>
        <v>105.49532532494797</v>
      </c>
      <c r="AI40" s="51" t="e">
        <f>#REF!</f>
        <v>#REF!</v>
      </c>
    </row>
    <row r="41" spans="1:35" s="14" customFormat="1" ht="65.25" customHeight="1" x14ac:dyDescent="0.3">
      <c r="A41" s="13"/>
      <c r="B41" s="67" t="s">
        <v>4</v>
      </c>
      <c r="C41" s="67"/>
      <c r="D41" s="67"/>
      <c r="E41" s="67"/>
      <c r="F41" s="67"/>
      <c r="G41" s="67"/>
      <c r="H41" s="67"/>
      <c r="I41" s="67"/>
      <c r="J41" s="16">
        <v>1016038865.97</v>
      </c>
      <c r="K41" s="16">
        <f>J41</f>
        <v>1016038865.97</v>
      </c>
      <c r="L41" s="38">
        <v>409640874.27999997</v>
      </c>
      <c r="M41" s="38">
        <f>L41</f>
        <v>409640874.27999997</v>
      </c>
      <c r="N41" s="16">
        <v>1212771110.75</v>
      </c>
      <c r="O41" s="16">
        <v>1213354064.45</v>
      </c>
      <c r="P41" s="16">
        <f t="shared" si="45"/>
        <v>1213354064.45</v>
      </c>
      <c r="Q41" s="16">
        <v>524662636.13</v>
      </c>
      <c r="R41" s="16">
        <f t="shared" si="46"/>
        <v>524662636.13</v>
      </c>
      <c r="S41" s="16">
        <v>1083020065.3299999</v>
      </c>
      <c r="T41" s="16">
        <v>799841841.51999998</v>
      </c>
      <c r="U41" s="16">
        <v>20504657.550000001</v>
      </c>
      <c r="V41" s="16">
        <v>13570299.77</v>
      </c>
      <c r="W41" s="16">
        <v>507224945.44</v>
      </c>
      <c r="X41" s="16">
        <f t="shared" si="8"/>
        <v>-6934357.7800000012</v>
      </c>
      <c r="Y41" s="16">
        <f t="shared" si="2"/>
        <v>-575795119.88999987</v>
      </c>
      <c r="Z41" s="16">
        <f t="shared" si="3"/>
        <v>46.834307292861361</v>
      </c>
      <c r="AA41" s="16" t="e">
        <f>W41-#REF!</f>
        <v>#REF!</v>
      </c>
      <c r="AB41" s="16" t="e">
        <f>IF(#REF!=0,0,W41/#REF!*100)</f>
        <v>#REF!</v>
      </c>
      <c r="AC41" s="16">
        <f t="shared" si="9"/>
        <v>-292616896.07999998</v>
      </c>
      <c r="AD41" s="16">
        <f t="shared" si="10"/>
        <v>63.415655334569898</v>
      </c>
      <c r="AE41" s="16">
        <f t="shared" si="4"/>
        <v>-17437690.689999998</v>
      </c>
      <c r="AF41" s="16">
        <f t="shared" si="5"/>
        <v>96.676399368054234</v>
      </c>
      <c r="AG41" s="16">
        <f t="shared" si="6"/>
        <v>97584071.160000026</v>
      </c>
      <c r="AH41" s="16">
        <f t="shared" si="7"/>
        <v>123.82185892253</v>
      </c>
      <c r="AI41" s="51" t="e">
        <f>#REF!</f>
        <v>#REF!</v>
      </c>
    </row>
    <row r="42" spans="1:35" s="14" customFormat="1" ht="40.5" customHeight="1" x14ac:dyDescent="0.3">
      <c r="A42" s="13"/>
      <c r="B42" s="67" t="s">
        <v>3</v>
      </c>
      <c r="C42" s="67"/>
      <c r="D42" s="67"/>
      <c r="E42" s="67"/>
      <c r="F42" s="67"/>
      <c r="G42" s="67"/>
      <c r="H42" s="67"/>
      <c r="I42" s="67"/>
      <c r="J42" s="16">
        <v>11684333.98</v>
      </c>
      <c r="K42" s="16">
        <f>J42</f>
        <v>11684333.98</v>
      </c>
      <c r="L42" s="38">
        <v>528933.63</v>
      </c>
      <c r="M42" s="38">
        <f>L42</f>
        <v>528933.63</v>
      </c>
      <c r="N42" s="16">
        <v>36412363.109999999</v>
      </c>
      <c r="O42" s="16">
        <v>31536396.41</v>
      </c>
      <c r="P42" s="16">
        <f t="shared" si="45"/>
        <v>31536396.41</v>
      </c>
      <c r="Q42" s="16">
        <v>13671912.109999999</v>
      </c>
      <c r="R42" s="16">
        <f t="shared" si="46"/>
        <v>13671912.109999999</v>
      </c>
      <c r="S42" s="16">
        <v>20006535.109999999</v>
      </c>
      <c r="T42" s="16">
        <v>19584368.82</v>
      </c>
      <c r="U42" s="16">
        <v>0</v>
      </c>
      <c r="V42" s="16">
        <v>2631546.9300000002</v>
      </c>
      <c r="W42" s="16">
        <v>8901164.5199999996</v>
      </c>
      <c r="X42" s="16">
        <f t="shared" si="8"/>
        <v>2631546.9300000002</v>
      </c>
      <c r="Y42" s="16">
        <f t="shared" si="2"/>
        <v>-11105370.59</v>
      </c>
      <c r="Z42" s="16">
        <f t="shared" si="3"/>
        <v>44.491284827980387</v>
      </c>
      <c r="AA42" s="16" t="e">
        <f>W42-#REF!</f>
        <v>#REF!</v>
      </c>
      <c r="AB42" s="16" t="e">
        <f>IF(#REF!=0,0,W42/#REF!*100)</f>
        <v>#REF!</v>
      </c>
      <c r="AC42" s="16">
        <f t="shared" si="9"/>
        <v>-10683204.300000001</v>
      </c>
      <c r="AD42" s="16">
        <f t="shared" si="10"/>
        <v>45.450351766812766</v>
      </c>
      <c r="AE42" s="16">
        <f t="shared" si="4"/>
        <v>-4770747.59</v>
      </c>
      <c r="AF42" s="16">
        <f t="shared" si="5"/>
        <v>65.105483771282081</v>
      </c>
      <c r="AG42" s="16">
        <f t="shared" si="6"/>
        <v>8372230.8899999997</v>
      </c>
      <c r="AH42" s="16">
        <f t="shared" si="7"/>
        <v>1682.8509315998681</v>
      </c>
      <c r="AI42" s="51" t="e">
        <f>#REF!</f>
        <v>#REF!</v>
      </c>
    </row>
    <row r="43" spans="1:35" s="14" customFormat="1" ht="39" customHeight="1" x14ac:dyDescent="0.3">
      <c r="A43" s="13"/>
      <c r="B43" s="67" t="s">
        <v>2</v>
      </c>
      <c r="C43" s="67"/>
      <c r="D43" s="67"/>
      <c r="E43" s="67"/>
      <c r="F43" s="67"/>
      <c r="G43" s="67"/>
      <c r="H43" s="67"/>
      <c r="I43" s="67"/>
      <c r="J43" s="16">
        <v>6004588.7999999998</v>
      </c>
      <c r="K43" s="19">
        <f>J43-5677833.4</f>
        <v>326755.39999999944</v>
      </c>
      <c r="L43" s="36">
        <v>3680913.5</v>
      </c>
      <c r="M43" s="36">
        <v>15145.1</v>
      </c>
      <c r="N43" s="16">
        <v>78874.100000000006</v>
      </c>
      <c r="O43" s="16">
        <v>18244.099999999999</v>
      </c>
      <c r="P43" s="16">
        <f t="shared" si="45"/>
        <v>18244.099999999999</v>
      </c>
      <c r="Q43" s="16">
        <v>860</v>
      </c>
      <c r="R43" s="16">
        <f t="shared" si="46"/>
        <v>860</v>
      </c>
      <c r="S43" s="16">
        <v>0</v>
      </c>
      <c r="T43" s="16">
        <v>0</v>
      </c>
      <c r="U43" s="16">
        <v>0</v>
      </c>
      <c r="V43" s="16">
        <v>0</v>
      </c>
      <c r="W43" s="16">
        <v>15376.38</v>
      </c>
      <c r="X43" s="16">
        <f t="shared" si="8"/>
        <v>0</v>
      </c>
      <c r="Y43" s="16">
        <f t="shared" si="2"/>
        <v>15376.38</v>
      </c>
      <c r="Z43" s="16">
        <f t="shared" si="3"/>
        <v>0</v>
      </c>
      <c r="AA43" s="16" t="e">
        <f>W43-#REF!</f>
        <v>#REF!</v>
      </c>
      <c r="AB43" s="16" t="e">
        <f>IF(#REF!=0,0,W43/#REF!*100)</f>
        <v>#REF!</v>
      </c>
      <c r="AC43" s="16">
        <f t="shared" si="9"/>
        <v>15376.38</v>
      </c>
      <c r="AD43" s="16">
        <f t="shared" si="10"/>
        <v>0</v>
      </c>
      <c r="AE43" s="16">
        <f t="shared" si="4"/>
        <v>14516.38</v>
      </c>
      <c r="AF43" s="16">
        <f t="shared" si="5"/>
        <v>1787.9511627906975</v>
      </c>
      <c r="AG43" s="16">
        <f t="shared" si="6"/>
        <v>231.27999999999884</v>
      </c>
      <c r="AH43" s="16">
        <f t="shared" si="7"/>
        <v>101.5270945718417</v>
      </c>
      <c r="AI43" s="51">
        <f>W43</f>
        <v>15376.38</v>
      </c>
    </row>
    <row r="44" spans="1:35" s="14" customFormat="1" ht="156" customHeight="1" x14ac:dyDescent="0.3">
      <c r="A44" s="13"/>
      <c r="B44" s="57"/>
      <c r="C44" s="57"/>
      <c r="D44" s="57"/>
      <c r="E44" s="57"/>
      <c r="F44" s="57"/>
      <c r="G44" s="57"/>
      <c r="H44" s="57"/>
      <c r="I44" s="57" t="s">
        <v>44</v>
      </c>
      <c r="J44" s="16">
        <v>0</v>
      </c>
      <c r="K44" s="16">
        <f>J44</f>
        <v>0</v>
      </c>
      <c r="L44" s="38">
        <v>0</v>
      </c>
      <c r="M44" s="38">
        <f>L44</f>
        <v>0</v>
      </c>
      <c r="N44" s="16">
        <v>0</v>
      </c>
      <c r="O44" s="16">
        <v>280404</v>
      </c>
      <c r="P44" s="16">
        <f t="shared" si="45"/>
        <v>280404</v>
      </c>
      <c r="Q44" s="16">
        <v>280404</v>
      </c>
      <c r="R44" s="16">
        <f t="shared" si="46"/>
        <v>280404</v>
      </c>
      <c r="S44" s="16">
        <v>0</v>
      </c>
      <c r="T44" s="16">
        <v>0</v>
      </c>
      <c r="U44" s="16">
        <v>0</v>
      </c>
      <c r="V44" s="16">
        <v>0</v>
      </c>
      <c r="W44" s="16">
        <v>235045.3</v>
      </c>
      <c r="X44" s="16">
        <f t="shared" si="8"/>
        <v>0</v>
      </c>
      <c r="Y44" s="16">
        <f t="shared" si="2"/>
        <v>235045.3</v>
      </c>
      <c r="Z44" s="16">
        <f t="shared" si="3"/>
        <v>0</v>
      </c>
      <c r="AA44" s="16" t="e">
        <f>W44-#REF!</f>
        <v>#REF!</v>
      </c>
      <c r="AB44" s="16" t="e">
        <f>IF(#REF!=0,0,W44/#REF!*100)</f>
        <v>#REF!</v>
      </c>
      <c r="AC44" s="16">
        <f t="shared" si="9"/>
        <v>235045.3</v>
      </c>
      <c r="AD44" s="16">
        <f t="shared" si="10"/>
        <v>0</v>
      </c>
      <c r="AE44" s="16">
        <f t="shared" si="4"/>
        <v>-45358.700000000012</v>
      </c>
      <c r="AF44" s="16">
        <f t="shared" si="5"/>
        <v>83.823804225332026</v>
      </c>
      <c r="AG44" s="16">
        <f t="shared" si="6"/>
        <v>235045.3</v>
      </c>
      <c r="AH44" s="16">
        <f t="shared" si="7"/>
        <v>0</v>
      </c>
      <c r="AI44" s="51">
        <f>W44</f>
        <v>235045.3</v>
      </c>
    </row>
    <row r="45" spans="1:35" s="14" customFormat="1" ht="95.25" customHeight="1" x14ac:dyDescent="0.3">
      <c r="A45" s="13"/>
      <c r="B45" s="67" t="s">
        <v>0</v>
      </c>
      <c r="C45" s="67"/>
      <c r="D45" s="67"/>
      <c r="E45" s="67"/>
      <c r="F45" s="67"/>
      <c r="G45" s="67"/>
      <c r="H45" s="67"/>
      <c r="I45" s="67"/>
      <c r="J45" s="16">
        <v>-5408951.3099999996</v>
      </c>
      <c r="K45" s="16">
        <f>J45</f>
        <v>-5408951.3099999996</v>
      </c>
      <c r="L45" s="38">
        <v>-13984245.640000001</v>
      </c>
      <c r="M45" s="38">
        <f>L45</f>
        <v>-13984245.640000001</v>
      </c>
      <c r="N45" s="16">
        <v>-5497492.0700000003</v>
      </c>
      <c r="O45" s="16">
        <v>-5497492.0700000003</v>
      </c>
      <c r="P45" s="16">
        <f t="shared" si="45"/>
        <v>-5497492.0700000003</v>
      </c>
      <c r="Q45" s="16">
        <v>-5474601.9100000001</v>
      </c>
      <c r="R45" s="16">
        <f t="shared" si="46"/>
        <v>-5474601.9100000001</v>
      </c>
      <c r="S45" s="16">
        <v>0</v>
      </c>
      <c r="T45" s="16">
        <v>0</v>
      </c>
      <c r="U45" s="16">
        <v>0</v>
      </c>
      <c r="V45" s="16">
        <v>0</v>
      </c>
      <c r="W45" s="16">
        <v>-23771663.219999999</v>
      </c>
      <c r="X45" s="16">
        <f t="shared" si="8"/>
        <v>0</v>
      </c>
      <c r="Y45" s="16">
        <f t="shared" si="2"/>
        <v>-23771663.219999999</v>
      </c>
      <c r="Z45" s="16">
        <f t="shared" si="3"/>
        <v>0</v>
      </c>
      <c r="AA45" s="16" t="e">
        <f>W45-#REF!</f>
        <v>#REF!</v>
      </c>
      <c r="AB45" s="16" t="e">
        <f>IF(#REF!=0,0,W45/#REF!*100)</f>
        <v>#REF!</v>
      </c>
      <c r="AC45" s="16">
        <f t="shared" si="9"/>
        <v>-23771663.219999999</v>
      </c>
      <c r="AD45" s="16">
        <f t="shared" si="10"/>
        <v>0</v>
      </c>
      <c r="AE45" s="16">
        <f t="shared" si="4"/>
        <v>-18297061.309999999</v>
      </c>
      <c r="AF45" s="16">
        <f t="shared" si="5"/>
        <v>434.2172017398795</v>
      </c>
      <c r="AG45" s="16">
        <f t="shared" si="6"/>
        <v>-9787417.5799999982</v>
      </c>
      <c r="AH45" s="16">
        <f t="shared" si="7"/>
        <v>169.98888486343836</v>
      </c>
      <c r="AI45" s="51">
        <f>W45</f>
        <v>-23771663.219999999</v>
      </c>
    </row>
    <row r="46" spans="1:35" s="5" customFormat="1" ht="18.75" x14ac:dyDescent="0.3">
      <c r="A46" s="8"/>
      <c r="B46" s="12"/>
      <c r="C46" s="12"/>
      <c r="D46" s="12"/>
      <c r="E46" s="12"/>
      <c r="F46" s="12"/>
      <c r="G46" s="12"/>
      <c r="H46" s="12"/>
      <c r="I46" s="12"/>
      <c r="J46" s="17">
        <f t="shared" ref="J46:W46" si="47">J38+J7</f>
        <v>2092393430.8699999</v>
      </c>
      <c r="K46" s="17">
        <f t="shared" si="47"/>
        <v>2070457402.7951345</v>
      </c>
      <c r="L46" s="37">
        <f t="shared" si="47"/>
        <v>737397512.59000003</v>
      </c>
      <c r="M46" s="35">
        <f t="shared" si="47"/>
        <v>729242758.24422896</v>
      </c>
      <c r="N46" s="16">
        <f t="shared" si="47"/>
        <v>2309803775.2699995</v>
      </c>
      <c r="O46" s="16">
        <f t="shared" si="47"/>
        <v>2328450949.6999998</v>
      </c>
      <c r="P46" s="16">
        <f t="shared" si="47"/>
        <v>2327457942.815587</v>
      </c>
      <c r="Q46" s="16">
        <f t="shared" si="47"/>
        <v>893381079.12</v>
      </c>
      <c r="R46" s="16">
        <f t="shared" si="47"/>
        <v>890683444.95705914</v>
      </c>
      <c r="S46" s="16">
        <f t="shared" si="47"/>
        <v>2175284751.5599999</v>
      </c>
      <c r="T46" s="16">
        <f t="shared" si="47"/>
        <v>1396172507.22</v>
      </c>
      <c r="U46" s="16">
        <f t="shared" si="47"/>
        <v>27468008.010000002</v>
      </c>
      <c r="V46" s="16">
        <f t="shared" si="47"/>
        <v>46177627.829999998</v>
      </c>
      <c r="W46" s="16">
        <f t="shared" si="47"/>
        <v>864733617</v>
      </c>
      <c r="X46" s="16">
        <f t="shared" si="8"/>
        <v>18709619.819999997</v>
      </c>
      <c r="Y46" s="16">
        <f t="shared" si="2"/>
        <v>-1310551134.5599999</v>
      </c>
      <c r="Z46" s="16">
        <f t="shared" si="3"/>
        <v>39.752663019398192</v>
      </c>
      <c r="AA46" s="16" t="e">
        <f>W46-#REF!</f>
        <v>#REF!</v>
      </c>
      <c r="AB46" s="16" t="e">
        <f>IF(#REF!=0,0,W46/#REF!*100)</f>
        <v>#REF!</v>
      </c>
      <c r="AC46" s="16">
        <f t="shared" si="9"/>
        <v>-531438890.22000003</v>
      </c>
      <c r="AD46" s="16">
        <f t="shared" si="10"/>
        <v>61.936015250853295</v>
      </c>
      <c r="AE46" s="16">
        <f t="shared" si="4"/>
        <v>-25949827.957059145</v>
      </c>
      <c r="AF46" s="16">
        <f t="shared" si="5"/>
        <v>97.086526295735723</v>
      </c>
      <c r="AG46" s="16">
        <f t="shared" si="6"/>
        <v>135490858.75577104</v>
      </c>
      <c r="AH46" s="16">
        <f t="shared" si="7"/>
        <v>118.57966462114584</v>
      </c>
      <c r="AI46" s="46" t="e">
        <f>AI38+AI7</f>
        <v>#REF!</v>
      </c>
    </row>
    <row r="47" spans="1:35" s="5" customFormat="1" ht="18.75" x14ac:dyDescent="0.3">
      <c r="A47" s="8"/>
      <c r="B47" s="8"/>
      <c r="C47" s="8"/>
      <c r="D47" s="8"/>
      <c r="E47" s="8"/>
      <c r="F47" s="8"/>
      <c r="G47" s="8"/>
      <c r="H47" s="8"/>
      <c r="I47" s="8"/>
      <c r="J47" s="33"/>
      <c r="K47" s="33"/>
      <c r="L47" s="8"/>
      <c r="M47" s="8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4"/>
      <c r="AB47" s="29"/>
      <c r="AC47" s="30"/>
      <c r="AD47" s="30"/>
      <c r="AE47" s="33"/>
      <c r="AF47" s="30"/>
      <c r="AG47" s="30"/>
      <c r="AH47" s="39"/>
    </row>
    <row r="48" spans="1:35" s="5" customFormat="1" ht="18.75" x14ac:dyDescent="0.3">
      <c r="I48" s="5" t="s">
        <v>55</v>
      </c>
      <c r="J48" s="5" t="s">
        <v>43</v>
      </c>
      <c r="N48" s="5" t="s">
        <v>43</v>
      </c>
      <c r="Q48" s="22"/>
      <c r="R48" s="22"/>
      <c r="S48" s="22"/>
      <c r="AA48" s="28"/>
      <c r="AB48" s="28"/>
      <c r="AC48" s="28"/>
      <c r="AD48" s="28"/>
    </row>
    <row r="49" spans="1:33" s="5" customFormat="1" ht="18.75" x14ac:dyDescent="0.3">
      <c r="I49" s="5" t="s">
        <v>47</v>
      </c>
      <c r="O49" s="5" t="s">
        <v>43</v>
      </c>
    </row>
    <row r="50" spans="1:33" s="5" customFormat="1" ht="18.75" customHeight="1" x14ac:dyDescent="0.3">
      <c r="A50" s="4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30"/>
      <c r="AC50" s="30"/>
      <c r="AD50" s="30"/>
      <c r="AE50" s="9"/>
      <c r="AF50" s="9"/>
      <c r="AG50" s="9"/>
    </row>
    <row r="51" spans="1:33" s="5" customFormat="1" ht="18.75" hidden="1" x14ac:dyDescent="0.3">
      <c r="I51" s="5" t="s">
        <v>55</v>
      </c>
      <c r="J51" s="5" t="s">
        <v>43</v>
      </c>
      <c r="N51" s="5" t="s">
        <v>43</v>
      </c>
      <c r="O51" s="5" t="s">
        <v>43</v>
      </c>
      <c r="Q51" s="22"/>
      <c r="R51" s="22"/>
      <c r="S51" s="22"/>
      <c r="AA51" s="28"/>
      <c r="AB51" s="28"/>
      <c r="AC51" s="28"/>
      <c r="AD51" s="28"/>
    </row>
    <row r="52" spans="1:33" s="5" customFormat="1" ht="18.75" hidden="1" x14ac:dyDescent="0.3">
      <c r="I52" s="5" t="s">
        <v>47</v>
      </c>
      <c r="R52" s="5" t="s">
        <v>43</v>
      </c>
    </row>
    <row r="53" spans="1:33" s="5" customFormat="1" ht="18.75" x14ac:dyDescent="0.3">
      <c r="Q53" s="22"/>
    </row>
    <row r="54" spans="1:33" x14ac:dyDescent="0.2">
      <c r="Q54" s="20"/>
    </row>
    <row r="55" spans="1:33" x14ac:dyDescent="0.2">
      <c r="K55" s="20"/>
      <c r="P55" s="20"/>
      <c r="Q55" s="20"/>
    </row>
    <row r="56" spans="1:33" x14ac:dyDescent="0.2">
      <c r="Q56" s="20"/>
    </row>
    <row r="59" spans="1:33" x14ac:dyDescent="0.2">
      <c r="Q59" s="20"/>
    </row>
  </sheetData>
  <mergeCells count="47">
    <mergeCell ref="B45:I45"/>
    <mergeCell ref="B38:I38"/>
    <mergeCell ref="B39:I39"/>
    <mergeCell ref="B40:I40"/>
    <mergeCell ref="B41:I41"/>
    <mergeCell ref="B42:I42"/>
    <mergeCell ref="B43:I43"/>
    <mergeCell ref="B13:I13"/>
    <mergeCell ref="B14:I14"/>
    <mergeCell ref="B35:I35"/>
    <mergeCell ref="B18:I18"/>
    <mergeCell ref="B19:I19"/>
    <mergeCell ref="B22:I22"/>
    <mergeCell ref="B26:I26"/>
    <mergeCell ref="B27:I27"/>
    <mergeCell ref="B28:I28"/>
    <mergeCell ref="B29:I29"/>
    <mergeCell ref="B30:I30"/>
    <mergeCell ref="B31:I31"/>
    <mergeCell ref="B32:I32"/>
    <mergeCell ref="B33:I33"/>
    <mergeCell ref="B15:I15"/>
    <mergeCell ref="AA4:AB4"/>
    <mergeCell ref="AC4:AD4"/>
    <mergeCell ref="AE4:AF4"/>
    <mergeCell ref="AG4:AH4"/>
    <mergeCell ref="B7:I7"/>
    <mergeCell ref="B8:I8"/>
    <mergeCell ref="R4:R5"/>
    <mergeCell ref="U4:V4"/>
    <mergeCell ref="W4:W5"/>
    <mergeCell ref="X4:X5"/>
    <mergeCell ref="Y4:Z4"/>
    <mergeCell ref="B9:I9"/>
    <mergeCell ref="B11:I11"/>
    <mergeCell ref="B12:I1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S4:S5"/>
    <mergeCell ref="M1:Z2"/>
  </mergeCells>
  <pageMargins left="0.39370078740157483" right="0.39370078740157483" top="0.78740157480314965" bottom="0.39370078740157483" header="0.39370078740157483" footer="0.39370078740157483"/>
  <pageSetup paperSize="9" fitToWidth="2" fitToHeight="5" orientation="landscape" r:id="rId1"/>
  <headerFooter alignWithMargins="0">
    <oddHeader>&amp;CСтраница &amp;P из &amp;N</oddHeader>
  </headerFooter>
  <colBreaks count="1" manualBreakCount="1">
    <brk id="2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доходов </vt:lpstr>
      <vt:lpstr>'План доходов '!Заголовки_для_печати</vt:lpstr>
      <vt:lpstr>'План доходов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BLPUSP2</cp:lastModifiedBy>
  <cp:lastPrinted>2022-05-06T07:08:40Z</cp:lastPrinted>
  <dcterms:created xsi:type="dcterms:W3CDTF">2018-12-30T09:36:16Z</dcterms:created>
  <dcterms:modified xsi:type="dcterms:W3CDTF">2022-06-03T13:41:52Z</dcterms:modified>
</cp:coreProperties>
</file>